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20" yWindow="-120" windowWidth="16605" windowHeight="9435" tabRatio="917" activeTab="4"/>
  </bookViews>
  <sheets>
    <sheet name="P6" sheetId="76" r:id="rId1"/>
    <sheet name="P7" sheetId="77" r:id="rId2"/>
    <sheet name="P8" sheetId="78" r:id="rId3"/>
    <sheet name="P9" sheetId="105" r:id="rId4"/>
    <sheet name="Depreciation" sheetId="151" r:id="rId5"/>
    <sheet name="NTI" sheetId="152" r:id="rId6"/>
    <sheet name="Assumptions" sheetId="148" state="hidden" r:id="rId7"/>
  </sheets>
  <externalReferences>
    <externalReference r:id="rId8"/>
    <externalReference r:id="rId9"/>
    <externalReference r:id="rId10"/>
    <externalReference r:id="rId11"/>
    <externalReference r:id="rId12"/>
    <externalReference r:id="rId13"/>
  </externalReferences>
  <definedNames>
    <definedName name="_Order1" hidden="1">255</definedName>
    <definedName name="_SCH6" localSheetId="4">'[1]04REL'!#REF!</definedName>
    <definedName name="_SCH6" localSheetId="5">'[1]04REL'!#REF!</definedName>
    <definedName name="_SCH6">'[1]04REL'!#REF!</definedName>
    <definedName name="A" localSheetId="4">#REF!</definedName>
    <definedName name="A" localSheetId="5">#REF!</definedName>
    <definedName name="A">#REF!</definedName>
    <definedName name="ADL.63">[2]Addl.40!$A$38:$I$284</definedName>
    <definedName name="D">#N/A</definedName>
    <definedName name="dpc">'[3]dpc cost'!$D$1</definedName>
    <definedName name="E_315MVA_Addl_Page1" localSheetId="4">#REF!</definedName>
    <definedName name="E_315MVA_Addl_Page1" localSheetId="5">#REF!</definedName>
    <definedName name="E_315MVA_Addl_Page1">#REF!</definedName>
    <definedName name="E_315MVA_Addl_Page2" localSheetId="4">#REF!</definedName>
    <definedName name="E_315MVA_Addl_Page2" localSheetId="5">#REF!</definedName>
    <definedName name="E_315MVA_Addl_Page2">#REF!</definedName>
    <definedName name="Fuel_Exp_CY" localSheetId="4">#REF!</definedName>
    <definedName name="Fuel_Exp_CY" localSheetId="5">#REF!</definedName>
    <definedName name="Fuel_Exp_CY">#REF!</definedName>
    <definedName name="Fuel_Exp_EY" localSheetId="4">#REF!</definedName>
    <definedName name="Fuel_Exp_EY" localSheetId="5">#REF!</definedName>
    <definedName name="Fuel_Exp_EY">#REF!</definedName>
    <definedName name="Fuel_Exp_PY" localSheetId="4">#REF!</definedName>
    <definedName name="Fuel_Exp_PY" localSheetId="5">#REF!</definedName>
    <definedName name="Fuel_Exp_PY">#REF!</definedName>
    <definedName name="Intt_Charge_cY" localSheetId="4">#REF!,#REF!</definedName>
    <definedName name="Intt_Charge_cY" localSheetId="5">#REF!,#REF!</definedName>
    <definedName name="Intt_Charge_cY">#REF!,#REF!</definedName>
    <definedName name="Intt_Charge_cy_1">'[4]A 3.7'!$H$35,'[4]A 3.7'!$H$44</definedName>
    <definedName name="Intt_Charge_eY" localSheetId="4">#REF!,#REF!</definedName>
    <definedName name="Intt_Charge_eY" localSheetId="5">#REF!,#REF!</definedName>
    <definedName name="Intt_Charge_eY">#REF!,#REF!</definedName>
    <definedName name="Intt_Charge_ey_1">'[4]A 3.7'!$I$35,'[4]A 3.7'!$I$44</definedName>
    <definedName name="Intt_Charge_PY" localSheetId="4">#REF!,#REF!</definedName>
    <definedName name="Intt_Charge_PY" localSheetId="5">#REF!,#REF!</definedName>
    <definedName name="Intt_Charge_PY">#REF!,#REF!</definedName>
    <definedName name="Intt_Charge_py_1">'[4]A 3.7'!$G$35,'[4]A 3.7'!$G$44</definedName>
    <definedName name="K2000_">#N/A</definedName>
    <definedName name="Pop_Ratio" localSheetId="4">#REF!</definedName>
    <definedName name="Pop_Ratio" localSheetId="5">#REF!</definedName>
    <definedName name="Pop_Ratio">#REF!</definedName>
    <definedName name="_xlnm.Print_Area" localSheetId="2">'P8'!$A$1:$S$13</definedName>
    <definedName name="q">'[5]A 3.7'!$I$35,'[5]A 3.7'!$I$44</definedName>
    <definedName name="shft1">[3]SUMMERY!$P$1</definedName>
    <definedName name="shftI">[6]SUMMERY!$P$1</definedName>
    <definedName name="X1_" localSheetId="4">#REF!</definedName>
    <definedName name="X1_" localSheetId="5">#REF!</definedName>
    <definedName name="X1_">#REF!</definedName>
    <definedName name="YEAR" localSheetId="4">#REF!</definedName>
    <definedName name="YEAR" localSheetId="5">#REF!</definedName>
    <definedName name="YEAR">#REF!</definedName>
  </definedNames>
  <calcPr calcId="125725"/>
  <customWorkbookViews>
    <customWorkbookView name="sam" guid="{83C0530C-7214-41FC-893B-10123BBDE999}" maximized="1" windowWidth="1020" windowHeight="543" tabRatio="946" activeSheetId="114"/>
  </customWorkbookViews>
</workbook>
</file>

<file path=xl/calcChain.xml><?xml version="1.0" encoding="utf-8"?>
<calcChain xmlns="http://schemas.openxmlformats.org/spreadsheetml/2006/main">
  <c r="J6" i="151"/>
  <c r="J5"/>
  <c r="J4"/>
  <c r="G5" i="152" l="1"/>
  <c r="F5"/>
  <c r="E5"/>
  <c r="G4"/>
  <c r="F4"/>
  <c r="F6" s="1"/>
  <c r="E4"/>
  <c r="D4"/>
  <c r="D6" s="1"/>
  <c r="C4"/>
  <c r="C6" s="1"/>
  <c r="G6" l="1"/>
  <c r="E6"/>
  <c r="G16" i="151" l="1"/>
  <c r="F16"/>
  <c r="E16"/>
  <c r="D15"/>
  <c r="H15" s="1"/>
  <c r="D14"/>
  <c r="I14" s="1"/>
  <c r="D13"/>
  <c r="I13" s="1"/>
  <c r="D12"/>
  <c r="H12" s="1"/>
  <c r="D11"/>
  <c r="H11" s="1"/>
  <c r="D10"/>
  <c r="I10" s="1"/>
  <c r="D9"/>
  <c r="I9" s="1"/>
  <c r="D8"/>
  <c r="I8" s="1"/>
  <c r="D7"/>
  <c r="I7" s="1"/>
  <c r="D6"/>
  <c r="H6" s="1"/>
  <c r="D5"/>
  <c r="I5" s="1"/>
  <c r="D4"/>
  <c r="I4" s="1"/>
  <c r="I15" l="1"/>
  <c r="H13"/>
  <c r="I12"/>
  <c r="H7"/>
  <c r="H9"/>
  <c r="H14"/>
  <c r="H10"/>
  <c r="H4"/>
  <c r="H5"/>
  <c r="I6"/>
  <c r="H8"/>
  <c r="I11"/>
  <c r="F11" i="148" l="1"/>
  <c r="F10"/>
  <c r="B23" l="1"/>
  <c r="B22"/>
  <c r="F4" l="1"/>
  <c r="F9"/>
  <c r="F8"/>
  <c r="F7"/>
  <c r="F6"/>
  <c r="F5"/>
  <c r="B4"/>
  <c r="C4" s="1"/>
  <c r="B5"/>
  <c r="C5" s="1"/>
  <c r="B7" l="1"/>
  <c r="B10" l="1"/>
  <c r="B12"/>
  <c r="B13"/>
  <c r="B11"/>
  <c r="O14" i="151"/>
  <c r="O12"/>
  <c r="L15"/>
  <c r="Q15"/>
  <c r="P14"/>
  <c r="R14"/>
  <c r="P10"/>
  <c r="O15"/>
  <c r="K13"/>
  <c r="R12"/>
  <c r="M14"/>
  <c r="N15"/>
  <c r="M8"/>
  <c r="P11"/>
  <c r="Q11"/>
  <c r="N11"/>
  <c r="L14"/>
  <c r="L12"/>
  <c r="L10"/>
  <c r="J13"/>
  <c r="L8"/>
  <c r="P13"/>
  <c r="N14"/>
  <c r="L13"/>
  <c r="O10"/>
  <c r="N13"/>
  <c r="O13"/>
  <c r="M15"/>
  <c r="M13"/>
  <c r="L11"/>
  <c r="Q13"/>
  <c r="M9"/>
  <c r="M10"/>
  <c r="M12"/>
  <c r="Q12"/>
  <c r="P12"/>
  <c r="L9"/>
  <c r="R15"/>
  <c r="M11"/>
  <c r="P15"/>
  <c r="R13"/>
  <c r="N10"/>
  <c r="Q10"/>
  <c r="Q14"/>
  <c r="O11"/>
  <c r="N12"/>
  <c r="R11"/>
  <c r="O17"/>
  <c r="K12"/>
  <c r="J12"/>
  <c r="R17"/>
  <c r="K14"/>
  <c r="J14"/>
  <c r="N17"/>
  <c r="M17"/>
  <c r="K11"/>
  <c r="J11"/>
  <c r="Q17"/>
  <c r="K15"/>
  <c r="J15"/>
  <c r="Q9"/>
  <c r="Q16"/>
  <c r="K8"/>
  <c r="J8"/>
  <c r="P17"/>
  <c r="K10"/>
  <c r="J10"/>
  <c r="P9"/>
  <c r="P16"/>
  <c r="J16"/>
  <c r="J17"/>
  <c r="J7"/>
  <c r="R10"/>
  <c r="R16"/>
  <c r="L17"/>
  <c r="K9"/>
  <c r="J9"/>
  <c r="L7"/>
  <c r="L16"/>
  <c r="O9"/>
  <c r="O16"/>
  <c r="M7"/>
  <c r="M16"/>
  <c r="N9"/>
  <c r="N16"/>
  <c r="E23"/>
  <c r="K7"/>
  <c r="K16"/>
  <c r="K17"/>
  <c r="E22"/>
</calcChain>
</file>

<file path=xl/sharedStrings.xml><?xml version="1.0" encoding="utf-8"?>
<sst xmlns="http://schemas.openxmlformats.org/spreadsheetml/2006/main" count="197" uniqueCount="134">
  <si>
    <t>S.No</t>
  </si>
  <si>
    <t>Form No: P7</t>
  </si>
  <si>
    <t>Form No: P8</t>
  </si>
  <si>
    <t>Non-Fatal</t>
  </si>
  <si>
    <t>Total</t>
  </si>
  <si>
    <t>Particulars</t>
  </si>
  <si>
    <t>Number of disturbances ( Major Grid Collapse)</t>
  </si>
  <si>
    <t>Total Duration of Disturbances</t>
  </si>
  <si>
    <t>Estimated unserved energy due to such interruption</t>
  </si>
  <si>
    <t>Feeder &amp; S/S details</t>
  </si>
  <si>
    <t>Form No: P6</t>
  </si>
  <si>
    <t xml:space="preserve">Reasons For Failure &amp; Corrective Actions proposed to minimise </t>
  </si>
  <si>
    <t>Auto Transformer</t>
  </si>
  <si>
    <t>Power Transformer (HT)</t>
  </si>
  <si>
    <t>EHT Transformer</t>
  </si>
  <si>
    <t>Major System Disturbances (Grid Disturbances)</t>
  </si>
  <si>
    <t xml:space="preserve">Total </t>
  </si>
  <si>
    <t>Form No: P9</t>
  </si>
  <si>
    <t>Peak Demand in MW</t>
  </si>
  <si>
    <t>a) Winter</t>
  </si>
  <si>
    <t>b) Summer</t>
  </si>
  <si>
    <t>c) Other</t>
  </si>
  <si>
    <t>a) Restricted</t>
  </si>
  <si>
    <t>b) Unrestricted</t>
  </si>
  <si>
    <t>CY</t>
  </si>
  <si>
    <t>Sl.No.</t>
  </si>
  <si>
    <t>Electrical Accidents</t>
  </si>
  <si>
    <t>Fatal</t>
  </si>
  <si>
    <t>Human</t>
  </si>
  <si>
    <t>Animal</t>
  </si>
  <si>
    <t>Peak Period</t>
  </si>
  <si>
    <t>Maximum Peak Demand</t>
  </si>
  <si>
    <t>Shortfall in meeting Peak Demand</t>
  </si>
  <si>
    <t>%</t>
  </si>
  <si>
    <t>Number</t>
  </si>
  <si>
    <t>Power Transformer</t>
  </si>
  <si>
    <t>Failure of Transformers</t>
  </si>
  <si>
    <t xml:space="preserve">Number of occassions when State system was isolated from the Regional Grid due to system disturbance affecting power supply in the State. </t>
  </si>
  <si>
    <t>Number of occassions when system remained stable after having being isolated from the Regional Grid due to system disturbance.</t>
  </si>
  <si>
    <t>Remedial measures to prevent grid System disturbance.</t>
  </si>
  <si>
    <t>Peak Availability Assessed By Transco</t>
  </si>
  <si>
    <t>S. No</t>
  </si>
  <si>
    <t>Control Period</t>
  </si>
  <si>
    <t>FY (n-2)</t>
  </si>
  <si>
    <t>FY (n-1)</t>
  </si>
  <si>
    <t>FY (n)</t>
  </si>
  <si>
    <t>FY (n+1)</t>
  </si>
  <si>
    <t>FY (n+2)</t>
  </si>
  <si>
    <t>FY (n+3)</t>
  </si>
  <si>
    <t>Corrective Measures Proposed In The Control Period to Avoid Accidents</t>
  </si>
  <si>
    <t>FY (n-3)</t>
  </si>
  <si>
    <t>FY (n-4)</t>
  </si>
  <si>
    <t>FY (n-5)</t>
  </si>
  <si>
    <t>PY2</t>
  </si>
  <si>
    <t>PY1</t>
  </si>
  <si>
    <t>PY5</t>
  </si>
  <si>
    <t>PY4</t>
  </si>
  <si>
    <t>PY3</t>
  </si>
  <si>
    <t>Total Loan</t>
  </si>
  <si>
    <t>FY (n+4)</t>
  </si>
  <si>
    <t>FY (n+5)</t>
  </si>
  <si>
    <t>FY 2015-16</t>
  </si>
  <si>
    <t>FY 2016-17</t>
  </si>
  <si>
    <t>FY 2017-18</t>
  </si>
  <si>
    <t>FY 2018-19</t>
  </si>
  <si>
    <t>HP Power Transmission Corporation Limited</t>
  </si>
  <si>
    <t>NIL</t>
  </si>
  <si>
    <t xml:space="preserve">*The assets transferred from HPSEBL to HPPTCL comprise of only transmission lines. The originating and terminating feeder bays and associated substations are either owned by the HPSEBL or by the power utilities of other states. </t>
  </si>
  <si>
    <t xml:space="preserve">Notes:- The assets transferred from HPSEBL to HPPTCL comprise of only transmission lines. The originating and terminating feeder bays
and associated substations are either owned by the HPSEBL or by the power utilities of other states. </t>
  </si>
  <si>
    <t>*The assets transferred from HPSEBL to HPPTCL comprise of only transmission lines. The originating and terminating feeder bays and associated substations are either owned by the HPSEBL or by the power utilities of other states.</t>
  </si>
  <si>
    <t>Sl. No</t>
  </si>
  <si>
    <t>FY 2019-20</t>
  </si>
  <si>
    <t>FY 2020-21</t>
  </si>
  <si>
    <t>FY 2021-22</t>
  </si>
  <si>
    <t>FY 2022-23</t>
  </si>
  <si>
    <t>FY 2023-24</t>
  </si>
  <si>
    <t>KFW Repayment</t>
  </si>
  <si>
    <t>Semi annual repayment</t>
  </si>
  <si>
    <t>annual Repayment</t>
  </si>
  <si>
    <t>Cummulative drawn from KFW for the Control Period</t>
  </si>
  <si>
    <t>Repayment for FY 2019-20</t>
  </si>
  <si>
    <t>Repayment for FY 2020-21</t>
  </si>
  <si>
    <t>Repayment for FY 2021-22</t>
  </si>
  <si>
    <t>Repayment for FY 2022-23</t>
  </si>
  <si>
    <t>Repayment for FY 2023-24</t>
  </si>
  <si>
    <t>ADB Repayment</t>
  </si>
  <si>
    <t>% Repayment</t>
  </si>
  <si>
    <t>Manpower Tranining Cost</t>
  </si>
  <si>
    <t>Insurance as % of GFA</t>
  </si>
  <si>
    <t>Mandays for training</t>
  </si>
  <si>
    <t>Assumptions for O&amp;M Cost</t>
  </si>
  <si>
    <t>Business Plan and MYT Petition Fees</t>
  </si>
  <si>
    <t>Mid Term Review &amp; True Up Fees</t>
  </si>
  <si>
    <t>capex approval filing fees</t>
  </si>
  <si>
    <t>Assumptions</t>
  </si>
  <si>
    <t>FY 2014-15</t>
  </si>
  <si>
    <t>Figures in Rs. Lakh</t>
  </si>
  <si>
    <t>Commercial Operation Date</t>
  </si>
  <si>
    <t>Depreciation up to 13/06/2010</t>
  </si>
  <si>
    <t>Net Book Value of Assets on 13/06/2010</t>
  </si>
  <si>
    <t>COD+12 Years</t>
  </si>
  <si>
    <t>COD+35 Years</t>
  </si>
  <si>
    <t>FY 2011-12</t>
  </si>
  <si>
    <t>FY 2012-13</t>
  </si>
  <si>
    <t>FY 2013-14</t>
  </si>
  <si>
    <t>66 kV S/C Line from Pinjore to parwanoo - 8.23 KM</t>
  </si>
  <si>
    <t>66 kV S/C Line from Shanan to Bijni - 35 KM</t>
  </si>
  <si>
    <t>132 kV Bassi Shanan Line - 5 KM</t>
  </si>
  <si>
    <t>132 kV S/C Giri Kulhal Line - 17.40 KM</t>
  </si>
  <si>
    <t>132 kV S/C Line from PSEB SS - Kangra to HPSEB SS - Kangra - 0.135 KM</t>
  </si>
  <si>
    <t>132 kV S/C Line from Giri to Abdullapur - 16.22 KM</t>
  </si>
  <si>
    <t>220 kV LILO of Ckt. No. lind fo Baira suli Pong Dam line - 0.24 KM</t>
  </si>
  <si>
    <t>66 kV S/C Line from Pong to Sansarpur Terrace - 6.3 KM</t>
  </si>
  <si>
    <t>132 kV Line from Dehar to Kangoo</t>
  </si>
  <si>
    <t>Depreciation Rate</t>
  </si>
  <si>
    <t>220 kV S/C Line from Dehar to Kangoo</t>
  </si>
  <si>
    <t>Approved Depreciation for FY 2014-15</t>
  </si>
  <si>
    <t>66 kV trans Line from Bhakra to Una with LILO at Gothai</t>
  </si>
  <si>
    <t>GFA adjusted with accumulated Depreciation till FY 2013-14</t>
  </si>
  <si>
    <t>220 kV D/C Line on 400 kV towers from PGCIL Reru to 220/66 kV SS-Uperia Nangal (Nalagarh)</t>
  </si>
  <si>
    <t>Depreciation of Intra State Assets</t>
  </si>
  <si>
    <t>Depreciation in Rs. Crore</t>
  </si>
  <si>
    <t>Depreciation Rate Calculation</t>
  </si>
  <si>
    <t>Particular</t>
  </si>
  <si>
    <t>UoM</t>
  </si>
  <si>
    <t>Value</t>
  </si>
  <si>
    <t>Rs. Crore</t>
  </si>
  <si>
    <t>Total/Depreciation in Rs. Lakh</t>
  </si>
  <si>
    <t>Connectivity Fee</t>
  </si>
  <si>
    <t>STU Charges IEX STOA (SLDC)</t>
  </si>
  <si>
    <t>Total Non Tariff Income</t>
  </si>
  <si>
    <t>Depreciation from 14/06/2010 till 31.03.2011</t>
  </si>
  <si>
    <t>DETAILED CALCULATION OF DEPRECIATION FOR EACH YEAR OF CONTROL PERIOD</t>
  </si>
  <si>
    <t>Capitalized cost(in Rs lakhs)</t>
  </si>
</sst>
</file>

<file path=xl/styles.xml><?xml version="1.0" encoding="utf-8"?>
<styleSheet xmlns="http://schemas.openxmlformats.org/spreadsheetml/2006/main">
  <numFmts count="6">
    <numFmt numFmtId="43" formatCode="_(* #,##0.00_);_(* \(#,##0.00\);_(* &quot;-&quot;??_);_(@_)"/>
    <numFmt numFmtId="164" formatCode="_-* #,##0.00_-;\-* #,##0.00_-;_-* &quot;-&quot;??_-;_-@_-"/>
    <numFmt numFmtId="165" formatCode="0.00_)"/>
    <numFmt numFmtId="166" formatCode="&quot;ß&quot;#,##0.00_);\(&quot;ß&quot;#,##0.00\)"/>
    <numFmt numFmtId="167" formatCode="[$€-2]\ #,##0.00_);[Red]\([$€-2]\ #,##0.00\)"/>
    <numFmt numFmtId="168" formatCode="dd/mm/yyyy;@"/>
  </numFmts>
  <fonts count="4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sz val="10"/>
      <name val="Times New Roman"/>
      <family val="1"/>
    </font>
    <font>
      <b/>
      <sz val="12"/>
      <name val="Arial"/>
      <family val="2"/>
    </font>
    <font>
      <sz val="12"/>
      <name val="Tms Rmn"/>
    </font>
    <font>
      <sz val="10"/>
      <name val="Helv"/>
    </font>
    <font>
      <sz val="8"/>
      <name val="Arial"/>
      <family val="2"/>
    </font>
    <font>
      <sz val="7"/>
      <name val="Small Fonts"/>
      <family val="2"/>
    </font>
    <font>
      <b/>
      <i/>
      <sz val="16"/>
      <name val="Helv"/>
    </font>
    <font>
      <sz val="12"/>
      <name val="Arial"/>
      <family val="2"/>
    </font>
    <font>
      <b/>
      <u/>
      <sz val="10"/>
      <name val="Times New Roman"/>
      <family val="1"/>
    </font>
    <font>
      <u/>
      <sz val="10"/>
      <name val="Times New Roman"/>
      <family val="1"/>
    </font>
    <font>
      <b/>
      <sz val="12"/>
      <name val="Times New Roman"/>
      <family val="1"/>
    </font>
    <font>
      <sz val="10"/>
      <name val="Arial"/>
      <family val="2"/>
    </font>
    <font>
      <sz val="10"/>
      <name val="Times New Roman"/>
      <family val="1"/>
      <charset val="204"/>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b/>
      <sz val="14"/>
      <name val="Times New Roman"/>
      <family val="1"/>
    </font>
    <font>
      <b/>
      <sz val="16"/>
      <name val="Times New Roman"/>
      <family val="1"/>
    </font>
    <font>
      <b/>
      <u/>
      <sz val="14"/>
      <name val="Times New Roman"/>
      <family val="1"/>
    </font>
    <font>
      <sz val="12"/>
      <name val="Times New Roman"/>
      <family val="1"/>
    </font>
    <font>
      <sz val="11"/>
      <color theme="1"/>
      <name val="Book Antiqua"/>
      <family val="1"/>
    </font>
    <font>
      <b/>
      <sz val="11"/>
      <color theme="1"/>
      <name val="Book Antiqua"/>
      <family val="1"/>
    </font>
  </fonts>
  <fills count="4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0.249977111117893"/>
        <bgColor indexed="64"/>
      </patternFill>
    </fill>
  </fills>
  <borders count="46">
    <border>
      <left/>
      <right/>
      <top/>
      <bottom/>
      <diagonal/>
    </border>
    <border>
      <left/>
      <right style="thin">
        <color indexed="8"/>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1">
    <xf numFmtId="0" fontId="0" fillId="0" borderId="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4" fillId="31" borderId="0" applyNumberFormat="0" applyBorder="0" applyAlignment="0" applyProtection="0"/>
    <xf numFmtId="0" fontId="10" fillId="0" borderId="0" applyNumberFormat="0" applyFill="0" applyBorder="0" applyAlignment="0" applyProtection="0"/>
    <xf numFmtId="0" fontId="25" fillId="32" borderId="37" applyNumberFormat="0" applyAlignment="0" applyProtection="0"/>
    <xf numFmtId="0" fontId="26" fillId="33" borderId="38" applyNumberFormat="0" applyAlignment="0" applyProtection="0"/>
    <xf numFmtId="0" fontId="11" fillId="0" borderId="1"/>
    <xf numFmtId="167" fontId="6" fillId="0" borderId="0" applyFont="0" applyFill="0" applyBorder="0" applyAlignment="0" applyProtection="0"/>
    <xf numFmtId="167"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1" fillId="0" borderId="1"/>
    <xf numFmtId="0" fontId="27" fillId="0" borderId="0" applyNumberFormat="0" applyFill="0" applyBorder="0" applyAlignment="0" applyProtection="0"/>
    <xf numFmtId="0" fontId="28" fillId="34" borderId="0" applyNumberFormat="0" applyBorder="0" applyAlignment="0" applyProtection="0"/>
    <xf numFmtId="38" fontId="12" fillId="2" borderId="0" applyNumberFormat="0" applyBorder="0" applyAlignment="0" applyProtection="0"/>
    <xf numFmtId="0" fontId="9" fillId="0" borderId="2" applyNumberFormat="0" applyAlignment="0" applyProtection="0">
      <alignment horizontal="left" vertical="center"/>
    </xf>
    <xf numFmtId="0" fontId="9" fillId="0" borderId="3">
      <alignment horizontal="left" vertical="center"/>
    </xf>
    <xf numFmtId="0" fontId="29" fillId="0" borderId="39" applyNumberFormat="0" applyFill="0" applyAlignment="0" applyProtection="0"/>
    <xf numFmtId="0" fontId="30" fillId="0" borderId="40" applyNumberFormat="0" applyFill="0" applyAlignment="0" applyProtection="0"/>
    <xf numFmtId="0" fontId="31" fillId="0" borderId="41" applyNumberFormat="0" applyFill="0" applyAlignment="0" applyProtection="0"/>
    <xf numFmtId="0" fontId="31" fillId="0" borderId="0" applyNumberFormat="0" applyFill="0" applyBorder="0" applyAlignment="0" applyProtection="0"/>
    <xf numFmtId="10" fontId="12" fillId="3" borderId="4" applyNumberFormat="0" applyBorder="0" applyAlignment="0" applyProtection="0"/>
    <xf numFmtId="0" fontId="32" fillId="35" borderId="37" applyNumberFormat="0" applyAlignment="0" applyProtection="0"/>
    <xf numFmtId="0" fontId="32" fillId="35" borderId="37" applyNumberFormat="0" applyAlignment="0" applyProtection="0"/>
    <xf numFmtId="0" fontId="33" fillId="0" borderId="42" applyNumberFormat="0" applyFill="0" applyAlignment="0" applyProtection="0"/>
    <xf numFmtId="0" fontId="34" fillId="36" borderId="0" applyNumberFormat="0" applyBorder="0" applyAlignment="0" applyProtection="0"/>
    <xf numFmtId="37" fontId="13" fillId="0" borderId="0"/>
    <xf numFmtId="165" fontId="14" fillId="0" borderId="0"/>
    <xf numFmtId="0" fontId="19" fillId="0" borderId="0"/>
    <xf numFmtId="0" fontId="6" fillId="0" borderId="0"/>
    <xf numFmtId="0" fontId="6" fillId="0" borderId="0"/>
    <xf numFmtId="0" fontId="20" fillId="0" borderId="0" applyNumberFormat="0" applyFill="0" applyBorder="0" applyProtection="0">
      <alignment vertical="top" wrapText="1"/>
    </xf>
    <xf numFmtId="0" fontId="20" fillId="0" borderId="0" applyNumberFormat="0" applyFill="0" applyBorder="0" applyProtection="0">
      <alignment vertical="top" wrapText="1"/>
    </xf>
    <xf numFmtId="0" fontId="6" fillId="0" borderId="0"/>
    <xf numFmtId="0" fontId="21" fillId="37" borderId="43" applyNumberFormat="0" applyFont="0" applyAlignment="0" applyProtection="0"/>
    <xf numFmtId="0" fontId="35" fillId="32" borderId="44" applyNumberFormat="0" applyAlignment="0" applyProtection="0"/>
    <xf numFmtId="9" fontId="6" fillId="0" borderId="0" applyFont="0" applyFill="0" applyBorder="0" applyAlignment="0" applyProtection="0"/>
    <xf numFmtId="166" fontId="6" fillId="0" borderId="0" applyFont="0" applyFill="0" applyBorder="0" applyAlignment="0" applyProtection="0"/>
    <xf numFmtId="10" fontId="6"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0" fontId="36" fillId="0" borderId="45" applyNumberFormat="0" applyFill="0" applyAlignment="0" applyProtection="0"/>
    <xf numFmtId="0" fontId="37" fillId="0" borderId="0" applyNumberFormat="0" applyFill="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43" fontId="6"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0" fontId="5" fillId="0" borderId="0"/>
    <xf numFmtId="0" fontId="4" fillId="0" borderId="0"/>
    <xf numFmtId="9" fontId="4" fillId="0" borderId="0" applyFont="0" applyFill="0" applyBorder="0" applyAlignment="0" applyProtection="0"/>
    <xf numFmtId="43" fontId="6" fillId="0" borderId="0" applyFont="0" applyFill="0" applyBorder="0" applyAlignment="0" applyProtection="0"/>
    <xf numFmtId="0" fontId="3" fillId="0" borderId="0"/>
    <xf numFmtId="9" fontId="3" fillId="0" borderId="0" applyFont="0" applyFill="0" applyBorder="0" applyAlignment="0" applyProtection="0"/>
    <xf numFmtId="0" fontId="2" fillId="0" borderId="0"/>
  </cellStyleXfs>
  <cellXfs count="173">
    <xf numFmtId="0" fontId="0" fillId="0" borderId="0" xfId="0"/>
    <xf numFmtId="0" fontId="7" fillId="0" borderId="0" xfId="0" applyFont="1"/>
    <xf numFmtId="0" fontId="7" fillId="0" borderId="4" xfId="0" applyFont="1" applyBorder="1"/>
    <xf numFmtId="0" fontId="8" fillId="0" borderId="0" xfId="0" applyFont="1"/>
    <xf numFmtId="0" fontId="8" fillId="4" borderId="4" xfId="0" applyFont="1" applyFill="1" applyBorder="1"/>
    <xf numFmtId="0" fontId="16" fillId="5" borderId="0" xfId="0" applyFont="1" applyFill="1" applyAlignment="1">
      <alignment horizontal="center"/>
    </xf>
    <xf numFmtId="0" fontId="8" fillId="4" borderId="4" xfId="0" applyFont="1" applyFill="1" applyBorder="1" applyAlignment="1">
      <alignment vertical="center"/>
    </xf>
    <xf numFmtId="0" fontId="7" fillId="0" borderId="4" xfId="0" applyFont="1" applyBorder="1" applyAlignment="1">
      <alignment vertical="top" wrapText="1"/>
    </xf>
    <xf numFmtId="0" fontId="8" fillId="2" borderId="0" xfId="0" applyFont="1" applyFill="1" applyAlignment="1">
      <alignment horizontal="right"/>
    </xf>
    <xf numFmtId="0" fontId="8" fillId="2" borderId="0" xfId="0" applyFont="1" applyFill="1" applyAlignment="1">
      <alignment horizontal="left"/>
    </xf>
    <xf numFmtId="0" fontId="8" fillId="4" borderId="17" xfId="0" applyFont="1" applyFill="1" applyBorder="1" applyAlignment="1">
      <alignment vertical="center"/>
    </xf>
    <xf numFmtId="0" fontId="8" fillId="4" borderId="4" xfId="0" applyFont="1" applyFill="1" applyBorder="1" applyAlignment="1">
      <alignment vertical="center" wrapText="1"/>
    </xf>
    <xf numFmtId="0" fontId="8" fillId="0" borderId="0" xfId="0" applyFont="1" applyAlignment="1">
      <alignment vertical="center"/>
    </xf>
    <xf numFmtId="0" fontId="7" fillId="0" borderId="0" xfId="0" applyFont="1" applyAlignment="1">
      <alignment vertical="center"/>
    </xf>
    <xf numFmtId="0" fontId="16" fillId="5" borderId="0" xfId="0" applyFont="1" applyFill="1" applyAlignment="1">
      <alignment horizontal="center" vertical="top"/>
    </xf>
    <xf numFmtId="0" fontId="7" fillId="0" borderId="4" xfId="0" applyFont="1" applyBorder="1" applyAlignment="1">
      <alignment vertical="top"/>
    </xf>
    <xf numFmtId="0" fontId="7" fillId="0" borderId="0" xfId="0" applyFont="1" applyAlignment="1">
      <alignment vertical="top"/>
    </xf>
    <xf numFmtId="0" fontId="7" fillId="0" borderId="13" xfId="0" applyFont="1" applyBorder="1" applyAlignment="1">
      <alignment vertical="top"/>
    </xf>
    <xf numFmtId="0" fontId="7" fillId="0" borderId="0" xfId="0" applyFont="1" applyBorder="1" applyAlignment="1">
      <alignment vertical="top"/>
    </xf>
    <xf numFmtId="0" fontId="8" fillId="5" borderId="11" xfId="0" applyFont="1" applyFill="1" applyBorder="1" applyAlignment="1">
      <alignment horizontal="center" vertical="top"/>
    </xf>
    <xf numFmtId="0" fontId="8" fillId="6" borderId="11" xfId="0" applyFont="1" applyFill="1" applyBorder="1" applyAlignment="1">
      <alignment horizontal="center" vertical="top"/>
    </xf>
    <xf numFmtId="0" fontId="8" fillId="0" borderId="25" xfId="0" applyFont="1" applyBorder="1" applyAlignment="1">
      <alignment horizontal="center" vertical="top"/>
    </xf>
    <xf numFmtId="0" fontId="8" fillId="0" borderId="26" xfId="0" applyFont="1" applyBorder="1" applyAlignment="1">
      <alignment horizontal="center" vertical="top"/>
    </xf>
    <xf numFmtId="0" fontId="8" fillId="0" borderId="12" xfId="0" applyFont="1" applyBorder="1" applyAlignment="1">
      <alignment horizontal="center" vertical="top"/>
    </xf>
    <xf numFmtId="0" fontId="7" fillId="0" borderId="7" xfId="0" applyFont="1" applyBorder="1" applyAlignment="1">
      <alignment vertical="top"/>
    </xf>
    <xf numFmtId="0" fontId="8" fillId="4" borderId="4" xfId="0" applyFont="1" applyFill="1" applyBorder="1" applyAlignment="1">
      <alignment vertical="top"/>
    </xf>
    <xf numFmtId="0" fontId="8" fillId="0" borderId="4" xfId="0" applyFont="1" applyBorder="1" applyAlignment="1">
      <alignment vertical="top"/>
    </xf>
    <xf numFmtId="0" fontId="8" fillId="4" borderId="4" xfId="0" applyFont="1" applyFill="1" applyBorder="1" applyAlignment="1">
      <alignment vertical="top" wrapText="1"/>
    </xf>
    <xf numFmtId="0" fontId="8" fillId="4" borderId="23" xfId="0" applyFont="1" applyFill="1" applyBorder="1" applyAlignment="1">
      <alignment vertical="top"/>
    </xf>
    <xf numFmtId="0" fontId="38" fillId="2" borderId="0" xfId="0" applyFont="1" applyFill="1" applyAlignment="1">
      <alignment horizontal="left"/>
    </xf>
    <xf numFmtId="0" fontId="38" fillId="0" borderId="0" xfId="0" applyFont="1" applyAlignment="1">
      <alignment vertical="top"/>
    </xf>
    <xf numFmtId="0" fontId="38" fillId="2" borderId="0" xfId="0" applyFont="1" applyFill="1" applyAlignment="1">
      <alignment horizontal="left" vertical="top"/>
    </xf>
    <xf numFmtId="0" fontId="16" fillId="2" borderId="0" xfId="0" applyFont="1" applyFill="1" applyAlignment="1">
      <alignment horizontal="left" vertical="top"/>
    </xf>
    <xf numFmtId="0" fontId="7" fillId="0" borderId="6" xfId="0" applyFont="1" applyBorder="1" applyAlignment="1">
      <alignment vertical="top"/>
    </xf>
    <xf numFmtId="0" fontId="8" fillId="0" borderId="0" xfId="0" applyFont="1" applyAlignment="1">
      <alignment vertical="top"/>
    </xf>
    <xf numFmtId="0" fontId="38" fillId="2" borderId="0" xfId="0" applyFont="1" applyFill="1" applyAlignment="1">
      <alignment horizontal="right"/>
    </xf>
    <xf numFmtId="0" fontId="8" fillId="2" borderId="0" xfId="0" applyFont="1" applyFill="1" applyAlignment="1">
      <alignment horizontal="right" vertical="top"/>
    </xf>
    <xf numFmtId="0" fontId="38" fillId="2" borderId="0" xfId="0" applyFont="1" applyFill="1" applyAlignment="1">
      <alignment horizontal="right" vertical="top"/>
    </xf>
    <xf numFmtId="0" fontId="7" fillId="0" borderId="25" xfId="0" applyFont="1" applyBorder="1" applyAlignment="1">
      <alignment vertical="top"/>
    </xf>
    <xf numFmtId="0" fontId="7" fillId="0" borderId="0" xfId="53" applyFont="1" applyFill="1" applyBorder="1" applyAlignment="1">
      <alignment vertical="top"/>
    </xf>
    <xf numFmtId="0" fontId="8" fillId="0" borderId="0" xfId="0" applyFont="1" applyAlignment="1">
      <alignment horizontal="center" vertical="top"/>
    </xf>
    <xf numFmtId="0" fontId="8" fillId="4" borderId="17" xfId="0" applyFont="1" applyFill="1" applyBorder="1" applyAlignment="1">
      <alignment vertical="top" wrapText="1"/>
    </xf>
    <xf numFmtId="0" fontId="40" fillId="2" borderId="0" xfId="0" applyFont="1" applyFill="1" applyAlignment="1">
      <alignment horizontal="left" vertical="top"/>
    </xf>
    <xf numFmtId="0" fontId="8" fillId="4" borderId="4" xfId="0" applyFont="1" applyFill="1" applyBorder="1" applyAlignment="1">
      <alignment horizontal="center" vertical="top" wrapText="1"/>
    </xf>
    <xf numFmtId="0" fontId="8" fillId="4" borderId="4" xfId="0" applyFont="1" applyFill="1" applyBorder="1" applyAlignment="1">
      <alignment horizontal="center" vertical="top"/>
    </xf>
    <xf numFmtId="0" fontId="8" fillId="4" borderId="17" xfId="0" applyFont="1" applyFill="1" applyBorder="1" applyAlignment="1">
      <alignment vertical="top"/>
    </xf>
    <xf numFmtId="0" fontId="8" fillId="4" borderId="9" xfId="0" applyFont="1" applyFill="1" applyBorder="1" applyAlignment="1">
      <alignment horizontal="center" vertical="top"/>
    </xf>
    <xf numFmtId="0" fontId="8" fillId="4" borderId="7" xfId="0" applyFont="1" applyFill="1" applyBorder="1" applyAlignment="1">
      <alignment horizontal="center" vertical="top"/>
    </xf>
    <xf numFmtId="0" fontId="7" fillId="0" borderId="20" xfId="0" applyFont="1" applyBorder="1" applyAlignment="1">
      <alignment vertical="top"/>
    </xf>
    <xf numFmtId="0" fontId="7" fillId="0" borderId="21" xfId="0" applyFont="1" applyBorder="1" applyAlignment="1">
      <alignment vertical="top"/>
    </xf>
    <xf numFmtId="0" fontId="8" fillId="4" borderId="10" xfId="0" applyFont="1" applyFill="1" applyBorder="1" applyAlignment="1">
      <alignment vertical="top"/>
    </xf>
    <xf numFmtId="0" fontId="8" fillId="4" borderId="11" xfId="0" applyFont="1" applyFill="1" applyBorder="1" applyAlignment="1">
      <alignment vertical="top"/>
    </xf>
    <xf numFmtId="0" fontId="8" fillId="4" borderId="25" xfId="0" applyFont="1" applyFill="1" applyBorder="1" applyAlignment="1">
      <alignment vertical="top"/>
    </xf>
    <xf numFmtId="0" fontId="8" fillId="0" borderId="25" xfId="0" applyFont="1" applyFill="1" applyBorder="1" applyAlignment="1">
      <alignment vertical="top"/>
    </xf>
    <xf numFmtId="0" fontId="7" fillId="0" borderId="8" xfId="0" applyFont="1" applyFill="1" applyBorder="1" applyAlignment="1">
      <alignment horizontal="right" vertical="top"/>
    </xf>
    <xf numFmtId="0" fontId="7" fillId="0" borderId="23" xfId="0" applyFont="1" applyBorder="1" applyAlignment="1">
      <alignment vertical="top"/>
    </xf>
    <xf numFmtId="0" fontId="0" fillId="0" borderId="0" xfId="0"/>
    <xf numFmtId="0" fontId="16" fillId="40" borderId="0" xfId="0" applyFont="1" applyFill="1" applyBorder="1" applyAlignment="1">
      <alignment horizontal="left" vertical="top"/>
    </xf>
    <xf numFmtId="0" fontId="8" fillId="40" borderId="0" xfId="0" applyFont="1" applyFill="1" applyBorder="1" applyAlignment="1">
      <alignment horizontal="right" vertical="top"/>
    </xf>
    <xf numFmtId="0" fontId="38" fillId="40" borderId="0" xfId="0" applyFont="1" applyFill="1" applyBorder="1" applyAlignment="1">
      <alignment horizontal="right" vertical="top"/>
    </xf>
    <xf numFmtId="0" fontId="38" fillId="40" borderId="20" xfId="0" applyFont="1" applyFill="1" applyBorder="1" applyAlignment="1">
      <alignment horizontal="left" vertical="top"/>
    </xf>
    <xf numFmtId="0" fontId="9" fillId="0" borderId="0" xfId="0" applyFont="1"/>
    <xf numFmtId="0" fontId="15" fillId="0" borderId="0" xfId="0" applyFont="1"/>
    <xf numFmtId="0" fontId="15" fillId="0" borderId="4" xfId="0" applyFont="1" applyBorder="1"/>
    <xf numFmtId="0" fontId="15" fillId="0" borderId="4" xfId="0" applyFont="1" applyBorder="1" applyAlignment="1">
      <alignment horizontal="left" vertical="center"/>
    </xf>
    <xf numFmtId="0" fontId="15" fillId="0" borderId="4" xfId="0" applyFont="1" applyBorder="1" applyAlignment="1">
      <alignment wrapText="1"/>
    </xf>
    <xf numFmtId="10" fontId="15" fillId="0" borderId="4" xfId="61" applyNumberFormat="1" applyFont="1" applyBorder="1"/>
    <xf numFmtId="2" fontId="15" fillId="0" borderId="4" xfId="0" applyNumberFormat="1" applyFont="1" applyBorder="1"/>
    <xf numFmtId="0" fontId="15" fillId="0" borderId="4" xfId="0" applyFont="1" applyBorder="1" applyAlignment="1">
      <alignment horizontal="left" vertical="center" wrapText="1"/>
    </xf>
    <xf numFmtId="2" fontId="15" fillId="0" borderId="4" xfId="0" applyNumberFormat="1" applyFont="1" applyBorder="1" applyAlignment="1">
      <alignment horizontal="left" vertical="center"/>
    </xf>
    <xf numFmtId="10" fontId="15" fillId="0" borderId="4" xfId="0" applyNumberFormat="1" applyFont="1" applyBorder="1"/>
    <xf numFmtId="0" fontId="15" fillId="0" borderId="4" xfId="0" applyFont="1" applyFill="1" applyBorder="1" applyAlignment="1">
      <alignment wrapText="1"/>
    </xf>
    <xf numFmtId="0" fontId="15" fillId="0" borderId="4" xfId="0" applyFont="1" applyBorder="1" applyAlignment="1">
      <alignment vertical="center"/>
    </xf>
    <xf numFmtId="0" fontId="15" fillId="0" borderId="4" xfId="0" applyFont="1" applyFill="1" applyBorder="1"/>
    <xf numFmtId="0" fontId="7" fillId="0" borderId="17" xfId="0" applyFont="1" applyFill="1" applyBorder="1" applyAlignment="1">
      <alignment vertical="top"/>
    </xf>
    <xf numFmtId="10" fontId="7" fillId="0" borderId="17" xfId="61" applyNumberFormat="1" applyFont="1" applyFill="1" applyBorder="1" applyAlignment="1">
      <alignment vertical="top"/>
    </xf>
    <xf numFmtId="0" fontId="7" fillId="0" borderId="17" xfId="0" applyFont="1" applyFill="1" applyBorder="1" applyAlignment="1">
      <alignment vertical="top" wrapText="1"/>
    </xf>
    <xf numFmtId="0" fontId="7" fillId="0" borderId="15" xfId="0" applyFont="1" applyBorder="1" applyAlignment="1">
      <alignment vertical="top"/>
    </xf>
    <xf numFmtId="0" fontId="7" fillId="0" borderId="28" xfId="0" applyFont="1" applyBorder="1" applyAlignment="1">
      <alignment vertical="top"/>
    </xf>
    <xf numFmtId="0" fontId="7" fillId="0" borderId="29" xfId="0" applyFont="1" applyBorder="1" applyAlignment="1">
      <alignment vertical="top"/>
    </xf>
    <xf numFmtId="0" fontId="8" fillId="40" borderId="4" xfId="0" applyFont="1" applyFill="1" applyBorder="1" applyAlignment="1">
      <alignment horizontal="right" vertical="top"/>
    </xf>
    <xf numFmtId="0" fontId="39" fillId="0" borderId="4" xfId="0" applyFont="1" applyBorder="1" applyAlignment="1">
      <alignment vertical="center"/>
    </xf>
    <xf numFmtId="0" fontId="8" fillId="0" borderId="4" xfId="0" applyFont="1" applyBorder="1" applyAlignment="1">
      <alignment vertical="center"/>
    </xf>
    <xf numFmtId="2" fontId="42" fillId="0" borderId="4" xfId="0" applyNumberFormat="1" applyFont="1" applyBorder="1" applyAlignment="1">
      <alignment horizontal="center" vertical="center"/>
    </xf>
    <xf numFmtId="0" fontId="43" fillId="0" borderId="0" xfId="88" applyFont="1" applyAlignment="1">
      <alignment horizontal="center" vertical="center" wrapText="1"/>
    </xf>
    <xf numFmtId="0" fontId="43" fillId="0" borderId="0" xfId="88" applyFont="1" applyAlignment="1">
      <alignment horizontal="center" vertical="center"/>
    </xf>
    <xf numFmtId="2" fontId="42" fillId="0" borderId="4" xfId="88" applyNumberFormat="1" applyFont="1" applyBorder="1" applyAlignment="1">
      <alignment horizontal="center" vertical="center"/>
    </xf>
    <xf numFmtId="0" fontId="42" fillId="0" borderId="4" xfId="88" applyFont="1" applyBorder="1" applyAlignment="1">
      <alignment horizontal="center" vertical="center"/>
    </xf>
    <xf numFmtId="0" fontId="42" fillId="0" borderId="4" xfId="88" applyFont="1" applyBorder="1" applyAlignment="1">
      <alignment horizontal="center" vertical="center" wrapText="1"/>
    </xf>
    <xf numFmtId="2" fontId="42" fillId="0" borderId="4" xfId="88" applyNumberFormat="1" applyFont="1" applyBorder="1" applyAlignment="1">
      <alignment horizontal="left" vertical="center" wrapText="1"/>
    </xf>
    <xf numFmtId="168" fontId="42" fillId="0" borderId="4" xfId="88" applyNumberFormat="1" applyFont="1" applyBorder="1" applyAlignment="1">
      <alignment horizontal="center" vertical="center"/>
    </xf>
    <xf numFmtId="2" fontId="42" fillId="0" borderId="4" xfId="88" applyNumberFormat="1" applyFont="1" applyBorder="1" applyAlignment="1">
      <alignment horizontal="center" vertical="center" wrapText="1"/>
    </xf>
    <xf numFmtId="0" fontId="42" fillId="0" borderId="4" xfId="88" applyFont="1" applyBorder="1" applyAlignment="1">
      <alignment horizontal="left" vertical="center" wrapText="1"/>
    </xf>
    <xf numFmtId="10" fontId="42" fillId="0" borderId="4" xfId="89" applyNumberFormat="1" applyFont="1" applyBorder="1" applyAlignment="1">
      <alignment horizontal="center" vertical="center"/>
    </xf>
    <xf numFmtId="1" fontId="43" fillId="0" borderId="4" xfId="88" applyNumberFormat="1" applyFont="1" applyBorder="1" applyAlignment="1">
      <alignment horizontal="center" vertical="center"/>
    </xf>
    <xf numFmtId="2" fontId="43" fillId="0" borderId="4" xfId="88" applyNumberFormat="1" applyFont="1" applyBorder="1" applyAlignment="1">
      <alignment horizontal="center" vertical="center" wrapText="1"/>
    </xf>
    <xf numFmtId="2" fontId="43" fillId="0" borderId="4" xfId="88" applyNumberFormat="1" applyFont="1" applyBorder="1" applyAlignment="1">
      <alignment horizontal="center" vertical="center"/>
    </xf>
    <xf numFmtId="14" fontId="42" fillId="0" borderId="4" xfId="88" applyNumberFormat="1" applyFont="1" applyFill="1" applyBorder="1" applyAlignment="1">
      <alignment horizontal="center" vertical="center"/>
    </xf>
    <xf numFmtId="0" fontId="43" fillId="39" borderId="4" xfId="88" applyFont="1" applyFill="1" applyBorder="1" applyAlignment="1">
      <alignment horizontal="center" vertical="center"/>
    </xf>
    <xf numFmtId="49" fontId="43" fillId="39" borderId="4" xfId="88" applyNumberFormat="1" applyFont="1" applyFill="1" applyBorder="1" applyAlignment="1">
      <alignment horizontal="center" vertical="center" wrapText="1"/>
    </xf>
    <xf numFmtId="0" fontId="2" fillId="0" borderId="0" xfId="90"/>
    <xf numFmtId="0" fontId="43" fillId="0" borderId="4" xfId="90" applyFont="1" applyBorder="1" applyAlignment="1">
      <alignment horizontal="center" vertical="center" wrapText="1"/>
    </xf>
    <xf numFmtId="0" fontId="43" fillId="0" borderId="4" xfId="90" applyFont="1" applyBorder="1" applyAlignment="1">
      <alignment horizontal="center" vertical="center"/>
    </xf>
    <xf numFmtId="0" fontId="42" fillId="0" borderId="4" xfId="90" applyFont="1" applyBorder="1" applyAlignment="1">
      <alignment horizontal="left" vertical="center" wrapText="1"/>
    </xf>
    <xf numFmtId="2" fontId="42" fillId="0" borderId="4" xfId="90" applyNumberFormat="1" applyFont="1" applyBorder="1" applyAlignment="1">
      <alignment horizontal="center" vertical="center"/>
    </xf>
    <xf numFmtId="2" fontId="43" fillId="0" borderId="4" xfId="90" applyNumberFormat="1" applyFont="1" applyBorder="1" applyAlignment="1">
      <alignment horizontal="center" vertical="center"/>
    </xf>
    <xf numFmtId="2" fontId="43" fillId="0" borderId="4" xfId="0" applyNumberFormat="1" applyFont="1" applyBorder="1" applyAlignment="1">
      <alignment horizontal="center" vertical="center" wrapText="1"/>
    </xf>
    <xf numFmtId="0" fontId="43" fillId="0" borderId="4" xfId="88" applyFont="1" applyBorder="1" applyAlignment="1">
      <alignment horizontal="center" vertical="center" wrapText="1"/>
    </xf>
    <xf numFmtId="0" fontId="43" fillId="39" borderId="4" xfId="88" applyFont="1" applyFill="1" applyBorder="1" applyAlignment="1">
      <alignment horizontal="center" vertical="center" wrapText="1"/>
    </xf>
    <xf numFmtId="0" fontId="1" fillId="0" borderId="0" xfId="88" applyFont="1"/>
    <xf numFmtId="0" fontId="1" fillId="0" borderId="0" xfId="88" applyFont="1" applyAlignment="1">
      <alignment wrapText="1"/>
    </xf>
    <xf numFmtId="0" fontId="1" fillId="0" borderId="0" xfId="88" applyFont="1" applyAlignment="1">
      <alignment horizontal="center" vertical="center"/>
    </xf>
    <xf numFmtId="0" fontId="1" fillId="0" borderId="0" xfId="88" applyFont="1" applyAlignment="1">
      <alignment horizontal="center" vertical="center" wrapText="1"/>
    </xf>
    <xf numFmtId="0" fontId="1" fillId="0" borderId="0" xfId="88" applyFont="1" applyAlignment="1">
      <alignment horizontal="left" wrapText="1"/>
    </xf>
    <xf numFmtId="168" fontId="1" fillId="0" borderId="0" xfId="88" applyNumberFormat="1" applyFont="1" applyAlignment="1">
      <alignment wrapText="1"/>
    </xf>
    <xf numFmtId="0" fontId="41" fillId="0" borderId="33" xfId="0" applyFont="1" applyBorder="1" applyAlignment="1">
      <alignment horizontal="left" vertical="top" wrapText="1"/>
    </xf>
    <xf numFmtId="0" fontId="8" fillId="4" borderId="17" xfId="0" applyFont="1" applyFill="1" applyBorder="1" applyAlignment="1">
      <alignment horizontal="center" vertical="center"/>
    </xf>
    <xf numFmtId="0" fontId="0" fillId="4" borderId="5" xfId="0" applyFill="1" applyBorder="1" applyAlignment="1">
      <alignment horizontal="center" vertical="center"/>
    </xf>
    <xf numFmtId="0" fontId="8" fillId="4" borderId="5" xfId="0" applyFont="1" applyFill="1" applyBorder="1" applyAlignment="1">
      <alignment horizontal="center" vertical="center"/>
    </xf>
    <xf numFmtId="0" fontId="18" fillId="0" borderId="18" xfId="0" applyFont="1" applyBorder="1" applyAlignment="1">
      <alignment horizontal="center" vertical="center"/>
    </xf>
    <xf numFmtId="0" fontId="18" fillId="0" borderId="33" xfId="0" applyFont="1" applyBorder="1" applyAlignment="1">
      <alignment horizontal="center" vertical="center"/>
    </xf>
    <xf numFmtId="0" fontId="18" fillId="0" borderId="31"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Border="1" applyAlignment="1">
      <alignment horizontal="center" vertical="center"/>
    </xf>
    <xf numFmtId="0" fontId="18" fillId="0" borderId="32" xfId="0" applyFont="1" applyBorder="1" applyAlignment="1">
      <alignment horizontal="center" vertical="center"/>
    </xf>
    <xf numFmtId="0" fontId="18" fillId="0" borderId="16" xfId="0" applyFont="1" applyBorder="1" applyAlignment="1">
      <alignment horizontal="center" vertical="center"/>
    </xf>
    <xf numFmtId="0" fontId="18" fillId="0" borderId="24" xfId="0" applyFont="1" applyBorder="1" applyAlignment="1">
      <alignment horizontal="center" vertical="center"/>
    </xf>
    <xf numFmtId="0" fontId="18" fillId="0" borderId="27" xfId="0" applyFont="1" applyBorder="1" applyAlignment="1">
      <alignment horizontal="center" vertical="center"/>
    </xf>
    <xf numFmtId="0" fontId="39" fillId="0" borderId="18" xfId="0" applyFont="1" applyBorder="1" applyAlignment="1">
      <alignment horizontal="center" vertical="center" wrapText="1"/>
    </xf>
    <xf numFmtId="0" fontId="39" fillId="0" borderId="33" xfId="0" applyFont="1" applyBorder="1" applyAlignment="1">
      <alignment horizontal="center" vertical="center" wrapText="1"/>
    </xf>
    <xf numFmtId="0" fontId="39" fillId="0" borderId="31"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0" xfId="0" applyFont="1" applyBorder="1" applyAlignment="1">
      <alignment horizontal="center" vertical="center" wrapText="1"/>
    </xf>
    <xf numFmtId="0" fontId="39" fillId="0" borderId="32"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24" xfId="0" applyFont="1" applyBorder="1" applyAlignment="1">
      <alignment horizontal="center" vertical="center" wrapText="1"/>
    </xf>
    <xf numFmtId="0" fontId="39" fillId="0" borderId="27" xfId="0" applyFont="1" applyBorder="1" applyAlignment="1">
      <alignment horizontal="center" vertical="center" wrapText="1"/>
    </xf>
    <xf numFmtId="0" fontId="41" fillId="0" borderId="31" xfId="0" applyFont="1" applyBorder="1" applyAlignment="1">
      <alignment horizontal="left" vertical="top" wrapText="1"/>
    </xf>
    <xf numFmtId="0" fontId="38" fillId="0" borderId="18" xfId="0" applyFont="1" applyBorder="1" applyAlignment="1">
      <alignment horizontal="center" vertical="top"/>
    </xf>
    <xf numFmtId="0" fontId="38" fillId="0" borderId="33" xfId="0" applyFont="1" applyBorder="1" applyAlignment="1">
      <alignment horizontal="center" vertical="top"/>
    </xf>
    <xf numFmtId="0" fontId="38" fillId="0" borderId="31" xfId="0" applyFont="1" applyBorder="1" applyAlignment="1">
      <alignment horizontal="center" vertical="top"/>
    </xf>
    <xf numFmtId="0" fontId="38" fillId="0" borderId="14" xfId="0" applyFont="1" applyBorder="1" applyAlignment="1">
      <alignment horizontal="center" vertical="top"/>
    </xf>
    <xf numFmtId="0" fontId="38" fillId="0" borderId="0" xfId="0" applyFont="1" applyBorder="1" applyAlignment="1">
      <alignment horizontal="center" vertical="top"/>
    </xf>
    <xf numFmtId="0" fontId="38" fillId="0" borderId="32" xfId="0" applyFont="1" applyBorder="1" applyAlignment="1">
      <alignment horizontal="center" vertical="top"/>
    </xf>
    <xf numFmtId="0" fontId="38" fillId="0" borderId="16" xfId="0" applyFont="1" applyBorder="1" applyAlignment="1">
      <alignment horizontal="center" vertical="top"/>
    </xf>
    <xf numFmtId="0" fontId="38" fillId="0" borderId="24" xfId="0" applyFont="1" applyBorder="1" applyAlignment="1">
      <alignment horizontal="center" vertical="top"/>
    </xf>
    <xf numFmtId="0" fontId="38" fillId="0" borderId="27" xfId="0" applyFont="1" applyBorder="1" applyAlignment="1">
      <alignment horizontal="center" vertical="top"/>
    </xf>
    <xf numFmtId="0" fontId="8" fillId="4" borderId="17" xfId="0" applyFont="1" applyFill="1" applyBorder="1" applyAlignment="1">
      <alignment horizontal="center" vertical="top"/>
    </xf>
    <xf numFmtId="0" fontId="8" fillId="4" borderId="3" xfId="0" applyFont="1" applyFill="1" applyBorder="1" applyAlignment="1">
      <alignment horizontal="center" vertical="top"/>
    </xf>
    <xf numFmtId="0" fontId="8" fillId="4" borderId="5" xfId="0" applyFont="1" applyFill="1" applyBorder="1" applyAlignment="1">
      <alignment horizontal="center" vertical="top"/>
    </xf>
    <xf numFmtId="0" fontId="7" fillId="4" borderId="5" xfId="0" applyFont="1" applyFill="1" applyBorder="1" applyAlignment="1">
      <alignment horizontal="center" vertical="top"/>
    </xf>
    <xf numFmtId="0" fontId="8" fillId="4" borderId="31" xfId="0" applyFont="1" applyFill="1" applyBorder="1" applyAlignment="1">
      <alignment vertical="top" wrapText="1"/>
    </xf>
    <xf numFmtId="0" fontId="7" fillId="4" borderId="32" xfId="0" applyFont="1" applyFill="1" applyBorder="1" applyAlignment="1">
      <alignment vertical="top"/>
    </xf>
    <xf numFmtId="0" fontId="7" fillId="4" borderId="27" xfId="0" applyFont="1" applyFill="1" applyBorder="1" applyAlignment="1">
      <alignment vertical="top"/>
    </xf>
    <xf numFmtId="0" fontId="8" fillId="4" borderId="30" xfId="0" applyFont="1" applyFill="1" applyBorder="1" applyAlignment="1">
      <alignment horizontal="center" vertical="top"/>
    </xf>
    <xf numFmtId="0" fontId="8" fillId="4" borderId="35" xfId="0" applyFont="1" applyFill="1" applyBorder="1" applyAlignment="1">
      <alignment horizontal="center" vertical="top"/>
    </xf>
    <xf numFmtId="0" fontId="8" fillId="4" borderId="34" xfId="0" applyFont="1" applyFill="1" applyBorder="1" applyAlignment="1">
      <alignment horizontal="center" vertical="top"/>
    </xf>
    <xf numFmtId="0" fontId="16" fillId="5" borderId="22" xfId="0" applyFont="1" applyFill="1" applyBorder="1" applyAlignment="1">
      <alignment horizontal="center" vertical="top"/>
    </xf>
    <xf numFmtId="0" fontId="16" fillId="5" borderId="19" xfId="0" applyFont="1" applyFill="1" applyBorder="1" applyAlignment="1">
      <alignment horizontal="center" vertical="top"/>
    </xf>
    <xf numFmtId="0" fontId="16" fillId="5" borderId="36" xfId="0" applyFont="1" applyFill="1" applyBorder="1" applyAlignment="1">
      <alignment horizontal="center" vertical="top"/>
    </xf>
    <xf numFmtId="0" fontId="41" fillId="0" borderId="0" xfId="0" applyFont="1" applyAlignment="1">
      <alignment horizontal="left" vertical="top" wrapText="1"/>
    </xf>
    <xf numFmtId="0" fontId="43" fillId="0" borderId="4" xfId="88" applyFont="1" applyBorder="1" applyAlignment="1">
      <alignment horizontal="center" vertical="center" wrapText="1"/>
    </xf>
    <xf numFmtId="1" fontId="43" fillId="0" borderId="17" xfId="88" applyNumberFormat="1" applyFont="1" applyBorder="1" applyAlignment="1">
      <alignment horizontal="center" vertical="center"/>
    </xf>
    <xf numFmtId="1" fontId="43" fillId="0" borderId="3" xfId="88" applyNumberFormat="1" applyFont="1" applyBorder="1" applyAlignment="1">
      <alignment horizontal="center" vertical="center"/>
    </xf>
    <xf numFmtId="1" fontId="43" fillId="0" borderId="5" xfId="88" applyNumberFormat="1" applyFont="1" applyBorder="1" applyAlignment="1">
      <alignment horizontal="center" vertical="center"/>
    </xf>
    <xf numFmtId="0" fontId="43" fillId="39" borderId="4" xfId="88" applyFont="1" applyFill="1" applyBorder="1" applyAlignment="1">
      <alignment horizontal="center" vertical="center" wrapText="1"/>
    </xf>
    <xf numFmtId="2" fontId="43" fillId="0" borderId="17" xfId="88" applyNumberFormat="1" applyFont="1" applyBorder="1" applyAlignment="1">
      <alignment horizontal="center" vertical="center" wrapText="1"/>
    </xf>
    <xf numFmtId="2" fontId="43" fillId="0" borderId="3" xfId="88" applyNumberFormat="1" applyFont="1" applyBorder="1" applyAlignment="1">
      <alignment horizontal="center" vertical="center" wrapText="1"/>
    </xf>
    <xf numFmtId="2" fontId="43" fillId="0" borderId="5" xfId="88" applyNumberFormat="1" applyFont="1" applyBorder="1" applyAlignment="1">
      <alignment horizontal="center" vertical="center" wrapText="1"/>
    </xf>
    <xf numFmtId="0" fontId="36" fillId="0" borderId="0" xfId="88" applyFont="1" applyAlignment="1">
      <alignment horizontal="center"/>
    </xf>
    <xf numFmtId="0" fontId="9" fillId="38" borderId="17" xfId="0" applyFont="1" applyFill="1" applyBorder="1" applyAlignment="1">
      <alignment horizontal="center"/>
    </xf>
    <xf numFmtId="0" fontId="9" fillId="38" borderId="5" xfId="0" applyFont="1" applyFill="1" applyBorder="1" applyAlignment="1">
      <alignment horizontal="center"/>
    </xf>
    <xf numFmtId="0" fontId="9" fillId="0" borderId="0" xfId="0" applyFont="1" applyAlignment="1">
      <alignment horizontal="center"/>
    </xf>
  </cellXfs>
  <cellStyles count="91">
    <cellStyle name="20% - Accent1 2" xfId="1"/>
    <cellStyle name="20% - Accent1 2 2" xfId="68"/>
    <cellStyle name="20% - Accent2 2" xfId="2"/>
    <cellStyle name="20% - Accent2 2 2" xfId="69"/>
    <cellStyle name="20% - Accent3 2" xfId="3"/>
    <cellStyle name="20% - Accent3 2 2" xfId="70"/>
    <cellStyle name="20% - Accent4 2" xfId="4"/>
    <cellStyle name="20% - Accent4 2 2" xfId="71"/>
    <cellStyle name="20% - Accent5 2" xfId="5"/>
    <cellStyle name="20% - Accent5 2 2" xfId="72"/>
    <cellStyle name="20% - Accent6 2" xfId="6"/>
    <cellStyle name="20% - Accent6 2 2" xfId="73"/>
    <cellStyle name="40% - Accent1 2" xfId="7"/>
    <cellStyle name="40% - Accent1 2 2" xfId="74"/>
    <cellStyle name="40% - Accent2 2" xfId="8"/>
    <cellStyle name="40% - Accent2 2 2" xfId="75"/>
    <cellStyle name="40% - Accent3 2" xfId="9"/>
    <cellStyle name="40% - Accent3 2 2" xfId="76"/>
    <cellStyle name="40% - Accent4 2" xfId="10"/>
    <cellStyle name="40% - Accent4 2 2" xfId="77"/>
    <cellStyle name="40% - Accent5 2" xfId="11"/>
    <cellStyle name="40% - Accent5 2 2" xfId="78"/>
    <cellStyle name="40% - Accent6 2" xfId="12"/>
    <cellStyle name="40% - Accent6 2 2" xfId="79"/>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ody" xfId="26"/>
    <cellStyle name="Calculation 2" xfId="27"/>
    <cellStyle name="Check Cell 2" xfId="28"/>
    <cellStyle name="Comma  - Style1" xfId="29"/>
    <cellStyle name="Comma 2" xfId="30"/>
    <cellStyle name="Comma 2 2" xfId="87"/>
    <cellStyle name="Comma 3" xfId="31"/>
    <cellStyle name="Comma 4" xfId="32"/>
    <cellStyle name="Comma 5" xfId="33"/>
    <cellStyle name="Comma 6" xfId="34"/>
    <cellStyle name="Comma 6 3 2" xfId="82"/>
    <cellStyle name="Comma 7" xfId="35"/>
    <cellStyle name="Comma 8" xfId="80"/>
    <cellStyle name="Curren - Style2" xfId="36"/>
    <cellStyle name="Explanatory Text 2" xfId="37"/>
    <cellStyle name="Good 2" xfId="38"/>
    <cellStyle name="Grey" xfId="39"/>
    <cellStyle name="Header1" xfId="40"/>
    <cellStyle name="Header2" xfId="41"/>
    <cellStyle name="Heading 1 2" xfId="42"/>
    <cellStyle name="Heading 2 2" xfId="43"/>
    <cellStyle name="Heading 3 2" xfId="44"/>
    <cellStyle name="Heading 4 2" xfId="45"/>
    <cellStyle name="Input [yellow]" xfId="46"/>
    <cellStyle name="Input 2" xfId="47"/>
    <cellStyle name="Input 3" xfId="48"/>
    <cellStyle name="Linked Cell 2" xfId="49"/>
    <cellStyle name="Neutral 2" xfId="50"/>
    <cellStyle name="no dec" xfId="51"/>
    <cellStyle name="Normal" xfId="0" builtinId="0"/>
    <cellStyle name="Normal - Style1" xfId="52"/>
    <cellStyle name="Normal 10" xfId="90"/>
    <cellStyle name="Normal 2" xfId="53"/>
    <cellStyle name="Normal 2 2" xfId="54"/>
    <cellStyle name="Normal 3" xfId="55"/>
    <cellStyle name="Normal 4" xfId="56"/>
    <cellStyle name="Normal 5" xfId="57"/>
    <cellStyle name="Normal 6" xfId="58"/>
    <cellStyle name="Normal 7" xfId="84"/>
    <cellStyle name="Normal 7 2" xfId="83"/>
    <cellStyle name="Normal 8" xfId="85"/>
    <cellStyle name="Normal 9" xfId="88"/>
    <cellStyle name="Note 2" xfId="59"/>
    <cellStyle name="Output 2" xfId="60"/>
    <cellStyle name="Percent" xfId="61" builtinId="5"/>
    <cellStyle name="Percent [0]_#6 Temps &amp; Contractors" xfId="62"/>
    <cellStyle name="Percent [2]" xfId="63"/>
    <cellStyle name="Percent 2" xfId="64"/>
    <cellStyle name="Percent 2 2" xfId="65"/>
    <cellStyle name="Percent 3" xfId="86"/>
    <cellStyle name="Percent 4" xfId="89"/>
    <cellStyle name="Percent 6 2" xfId="81"/>
    <cellStyle name="Total 2" xfId="66"/>
    <cellStyle name="Warning Text 2" xfId="6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04REL-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10/c/WINDOWS/Desktop/Latest%20revised%20Cost%20Estimates%20for%20Substati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suresh\Power\MSEB\MSEB%2001-02\Data\Dispatch%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hperc.org/Databank/1-Projects%20In%20Hand/DFID/ARR%202003-04/Arr%20Petition%202003-04/For%20Submission/ARR%20Forms%20For%20Submiss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hperc.org/Documents%20and%20Settings/anurag/My%20Documents/petitions/Petition%20for%20trans%20ARR.doc/Databank/1-Projects%20In%20Hand/DFID/ARR%202003-04/Arr%20Petition%202003-04/For%20Submission/ARR%20Forms%20For%20Submiss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hperc.org/Sameer's%20folder/MSEB/Tariff%20Filing%202003-04/Outputs/Models/Working%20Models/old/Dispatch%20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3-04|71"/>
      <sheetName val="03-04|72"/>
      <sheetName val="03-04|74"/>
      <sheetName val="03-04|75"/>
      <sheetName val="03-04|76"/>
      <sheetName val="03-04|77"/>
      <sheetName val="03-04|79"/>
      <sheetName val="03-04|83"/>
      <sheetName val="03-04|Master"/>
      <sheetName val="04R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ddl.40"/>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Sheet1"/>
      <sheetName val="Bombaybazar(Remark)"/>
      <sheetName val="HLY_-99-00"/>
      <sheetName val="Hydro_Data"/>
      <sheetName val="dpc_cost"/>
      <sheetName val="Plant_Availability"/>
      <sheetName val="HLY_-99-002"/>
      <sheetName val="Hydro_Data2"/>
      <sheetName val="dpc_cost2"/>
      <sheetName val="Plant_Availability2"/>
      <sheetName val="HLY_-99-001"/>
      <sheetName val="Hydro_Data1"/>
      <sheetName val="dpc_cost1"/>
      <sheetName val="Plant_Availability1"/>
      <sheetName val="Assumptions"/>
      <sheetName val="Discom Details"/>
      <sheetName val="A 3.7"/>
      <sheetName val="C.S.GENERATION"/>
      <sheetName val="Cash Flow"/>
      <sheetName val="Sch-3"/>
      <sheetName val="all"/>
      <sheetName val="RAJ"/>
      <sheetName val="04rel"/>
      <sheetName val="General"/>
      <sheetName val="Discom_Details"/>
      <sheetName val="7.11 p1"/>
      <sheetName val="Form-B"/>
      <sheetName val="tb2002 linked"/>
      <sheetName val="sum"/>
      <sheetName val="DPT-PW"/>
      <sheetName val="Factor_sheet"/>
      <sheetName val="strain"/>
      <sheetName val="data"/>
      <sheetName val="DCL AUG 12"/>
      <sheetName val="A_3_7"/>
      <sheetName val="C_S_GENERATION"/>
      <sheetName val="7_11_p1"/>
      <sheetName val="Discom_Details1"/>
      <sheetName val="A_3_71"/>
      <sheetName val="C_S_GENERATION1"/>
      <sheetName val="7_11_p11"/>
      <sheetName val="HLY_-99-003"/>
      <sheetName val="Hydro_Data3"/>
      <sheetName val="dpc_cost3"/>
      <sheetName val="Plant_Availability3"/>
      <sheetName val="Discom_Details2"/>
      <sheetName val="A_3_72"/>
      <sheetName val="C_S_GENERATION2"/>
      <sheetName val="7_11_p12"/>
      <sheetName val="4 Annex 1 Basic rate"/>
    </sheetNames>
    <sheetDataSet>
      <sheetData sheetId="0" refreshError="1"/>
      <sheetData sheetId="1" refreshError="1"/>
      <sheetData sheetId="2" refreshError="1"/>
      <sheetData sheetId="3" refreshError="1">
        <row r="1">
          <cell r="P1">
            <v>0.72</v>
          </cell>
        </row>
      </sheetData>
      <sheetData sheetId="4" refreshError="1"/>
      <sheetData sheetId="5" refreshError="1"/>
      <sheetData sheetId="6" refreshError="1">
        <row r="1">
          <cell r="D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1">
          <cell r="D1">
            <v>0</v>
          </cell>
        </row>
      </sheetData>
      <sheetData sheetId="28">
        <row r="1">
          <cell r="D1">
            <v>0</v>
          </cell>
        </row>
      </sheetData>
      <sheetData sheetId="29">
        <row r="1">
          <cell r="D1">
            <v>0</v>
          </cell>
        </row>
      </sheetData>
      <sheetData sheetId="30"/>
      <sheetData sheetId="31">
        <row r="1">
          <cell r="D1">
            <v>0</v>
          </cell>
        </row>
      </sheetData>
      <sheetData sheetId="32"/>
      <sheetData sheetId="33">
        <row r="1">
          <cell r="D1">
            <v>0</v>
          </cell>
        </row>
      </sheetData>
      <sheetData sheetId="34">
        <row r="1">
          <cell r="D1">
            <v>0</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35">
          <cell r="G35">
            <v>64254.226096970044</v>
          </cell>
          <cell r="H35">
            <v>59093.238057586968</v>
          </cell>
          <cell r="I35">
            <v>63490.540060935658</v>
          </cell>
        </row>
        <row r="44">
          <cell r="G44">
            <v>24259.407938726315</v>
          </cell>
          <cell r="H44">
            <v>16526.511773419461</v>
          </cell>
          <cell r="I44">
            <v>17654.636270525258</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5">
          <cell r="I35">
            <v>63490.540060935658</v>
          </cell>
        </row>
        <row r="44">
          <cell r="I44">
            <v>17654.636270525258</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s>
    <sheetDataSet>
      <sheetData sheetId="0"/>
      <sheetData sheetId="1"/>
      <sheetData sheetId="2"/>
      <sheetData sheetId="3" refreshError="1">
        <row r="1">
          <cell r="P1">
            <v>0.72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Deloitte blue only">
      <a:dk1>
        <a:srgbClr val="000000"/>
      </a:dk1>
      <a:lt1>
        <a:srgbClr val="FFFFFF"/>
      </a:lt1>
      <a:dk2>
        <a:srgbClr val="002776"/>
      </a:dk2>
      <a:lt2>
        <a:srgbClr val="FFFFFF"/>
      </a:lt2>
      <a:accent1>
        <a:srgbClr val="002776"/>
      </a:accent1>
      <a:accent2>
        <a:srgbClr val="00A1DE"/>
      </a:accent2>
      <a:accent3>
        <a:srgbClr val="72C7E7"/>
      </a:accent3>
      <a:accent4>
        <a:srgbClr val="002776"/>
      </a:accent4>
      <a:accent5>
        <a:srgbClr val="00A1DE"/>
      </a:accent5>
      <a:accent6>
        <a:srgbClr val="72C7E7"/>
      </a:accent6>
      <a:hlink>
        <a:srgbClr val="00A1DE"/>
      </a:hlink>
      <a:folHlink>
        <a:srgbClr val="72C7E7"/>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Sheet54">
    <tabColor theme="5"/>
  </sheetPr>
  <dimension ref="A1:BF13"/>
  <sheetViews>
    <sheetView view="pageBreakPreview" zoomScaleNormal="80" workbookViewId="0">
      <selection activeCell="D8" sqref="D8:L12"/>
    </sheetView>
  </sheetViews>
  <sheetFormatPr defaultColWidth="9.140625" defaultRowHeight="12.75"/>
  <cols>
    <col min="1" max="1" width="6.28515625" style="1" customWidth="1"/>
    <col min="2" max="2" width="19.140625" style="1" customWidth="1"/>
    <col min="3" max="3" width="16.7109375" style="1" customWidth="1"/>
    <col min="4" max="6" width="7.42578125" style="1" customWidth="1"/>
    <col min="7" max="7" width="5.7109375" style="1" customWidth="1"/>
    <col min="8" max="8" width="7" style="1" customWidth="1"/>
    <col min="9" max="9" width="5.85546875" style="1" customWidth="1"/>
    <col min="10" max="10" width="7.140625" style="1" customWidth="1"/>
    <col min="11" max="11" width="6" style="1" customWidth="1"/>
    <col min="12" max="12" width="21.42578125" style="1" customWidth="1"/>
    <col min="13" max="16384" width="9.140625" style="1"/>
  </cols>
  <sheetData>
    <row r="1" spans="1:58" s="34" customFormat="1" ht="25.5" customHeight="1">
      <c r="A1" s="39"/>
      <c r="B1" s="30" t="s">
        <v>65</v>
      </c>
      <c r="C1" s="39"/>
      <c r="D1" s="39"/>
      <c r="E1" s="39"/>
      <c r="F1" s="39"/>
      <c r="G1" s="39"/>
      <c r="H1" s="39"/>
      <c r="I1" s="39"/>
      <c r="J1" s="39"/>
      <c r="K1" s="39"/>
      <c r="L1" s="39"/>
      <c r="M1" s="39"/>
      <c r="N1" s="39"/>
      <c r="O1" s="39"/>
      <c r="P1" s="39"/>
      <c r="Q1" s="39"/>
      <c r="R1" s="39"/>
      <c r="S1" s="39"/>
      <c r="T1" s="39"/>
      <c r="U1" s="39"/>
      <c r="V1" s="39"/>
      <c r="W1" s="39"/>
      <c r="X1" s="39"/>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row>
    <row r="2" spans="1:58">
      <c r="A2" s="5"/>
      <c r="B2" s="5"/>
      <c r="C2" s="5"/>
      <c r="D2" s="5"/>
      <c r="E2" s="5"/>
      <c r="F2" s="5"/>
      <c r="G2" s="5"/>
      <c r="H2" s="5"/>
      <c r="I2" s="5"/>
      <c r="J2" s="5"/>
      <c r="K2" s="5"/>
      <c r="L2" s="5"/>
    </row>
    <row r="3" spans="1:58" ht="21" customHeight="1">
      <c r="A3" s="29" t="s">
        <v>36</v>
      </c>
      <c r="B3" s="9"/>
      <c r="C3" s="9"/>
      <c r="D3" s="9"/>
      <c r="E3" s="9"/>
      <c r="F3" s="9"/>
      <c r="G3" s="9"/>
      <c r="H3" s="8"/>
      <c r="I3" s="8"/>
      <c r="J3" s="8"/>
      <c r="K3" s="8"/>
      <c r="L3" s="35" t="s">
        <v>10</v>
      </c>
    </row>
    <row r="5" spans="1:58" s="13" customFormat="1" ht="38.25">
      <c r="A5" s="6" t="s">
        <v>0</v>
      </c>
      <c r="B5" s="10" t="s">
        <v>5</v>
      </c>
      <c r="C5" s="10"/>
      <c r="D5" s="116" t="s">
        <v>50</v>
      </c>
      <c r="E5" s="117"/>
      <c r="F5" s="116" t="s">
        <v>43</v>
      </c>
      <c r="G5" s="117"/>
      <c r="H5" s="116" t="s">
        <v>44</v>
      </c>
      <c r="I5" s="117"/>
      <c r="J5" s="116" t="s">
        <v>45</v>
      </c>
      <c r="K5" s="118"/>
      <c r="L5" s="11" t="s">
        <v>11</v>
      </c>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row>
    <row r="6" spans="1:58">
      <c r="A6" s="4"/>
      <c r="B6" s="4"/>
      <c r="C6" s="4"/>
      <c r="D6" s="4" t="s">
        <v>34</v>
      </c>
      <c r="E6" s="4" t="s">
        <v>33</v>
      </c>
      <c r="F6" s="4" t="s">
        <v>34</v>
      </c>
      <c r="G6" s="4" t="s">
        <v>33</v>
      </c>
      <c r="H6" s="4" t="s">
        <v>34</v>
      </c>
      <c r="I6" s="4" t="s">
        <v>33</v>
      </c>
      <c r="J6" s="4" t="s">
        <v>34</v>
      </c>
      <c r="K6" s="4" t="s">
        <v>33</v>
      </c>
      <c r="L6" s="4"/>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row>
    <row r="7" spans="1:58">
      <c r="A7" s="2"/>
      <c r="B7" s="2"/>
      <c r="C7" s="2"/>
      <c r="D7" s="2"/>
      <c r="E7" s="2"/>
      <c r="F7" s="2"/>
      <c r="G7" s="2"/>
      <c r="H7" s="2"/>
      <c r="I7" s="2"/>
      <c r="J7" s="2"/>
      <c r="K7" s="2"/>
      <c r="L7" s="2"/>
    </row>
    <row r="8" spans="1:58">
      <c r="A8" s="2">
        <v>1</v>
      </c>
      <c r="B8" s="2" t="s">
        <v>14</v>
      </c>
      <c r="C8" s="2" t="s">
        <v>12</v>
      </c>
      <c r="D8" s="119" t="s">
        <v>66</v>
      </c>
      <c r="E8" s="120"/>
      <c r="F8" s="120"/>
      <c r="G8" s="120"/>
      <c r="H8" s="120"/>
      <c r="I8" s="120"/>
      <c r="J8" s="120"/>
      <c r="K8" s="120"/>
      <c r="L8" s="121"/>
    </row>
    <row r="9" spans="1:58">
      <c r="A9" s="2"/>
      <c r="B9" s="2"/>
      <c r="C9" s="2" t="s">
        <v>35</v>
      </c>
      <c r="D9" s="122"/>
      <c r="E9" s="123"/>
      <c r="F9" s="123"/>
      <c r="G9" s="123"/>
      <c r="H9" s="123"/>
      <c r="I9" s="123"/>
      <c r="J9" s="123"/>
      <c r="K9" s="123"/>
      <c r="L9" s="124"/>
    </row>
    <row r="10" spans="1:58">
      <c r="A10" s="2">
        <v>2</v>
      </c>
      <c r="B10" s="2" t="s">
        <v>13</v>
      </c>
      <c r="C10" s="2"/>
      <c r="D10" s="122"/>
      <c r="E10" s="123"/>
      <c r="F10" s="123"/>
      <c r="G10" s="123"/>
      <c r="H10" s="123"/>
      <c r="I10" s="123"/>
      <c r="J10" s="123"/>
      <c r="K10" s="123"/>
      <c r="L10" s="124"/>
    </row>
    <row r="11" spans="1:58">
      <c r="A11" s="2"/>
      <c r="B11" s="2"/>
      <c r="C11" s="2"/>
      <c r="D11" s="122"/>
      <c r="E11" s="123"/>
      <c r="F11" s="123"/>
      <c r="G11" s="123"/>
      <c r="H11" s="123"/>
      <c r="I11" s="123"/>
      <c r="J11" s="123"/>
      <c r="K11" s="123"/>
      <c r="L11" s="124"/>
    </row>
    <row r="12" spans="1:58">
      <c r="A12" s="2"/>
      <c r="B12" s="2"/>
      <c r="C12" s="2"/>
      <c r="D12" s="125"/>
      <c r="E12" s="126"/>
      <c r="F12" s="126"/>
      <c r="G12" s="126"/>
      <c r="H12" s="126"/>
      <c r="I12" s="126"/>
      <c r="J12" s="126"/>
      <c r="K12" s="126"/>
      <c r="L12" s="127"/>
    </row>
    <row r="13" spans="1:58" ht="48.75" customHeight="1">
      <c r="A13" s="115" t="s">
        <v>69</v>
      </c>
      <c r="B13" s="115"/>
      <c r="C13" s="115"/>
      <c r="D13" s="115"/>
      <c r="E13" s="115"/>
      <c r="F13" s="115"/>
      <c r="G13" s="115"/>
      <c r="H13" s="115"/>
      <c r="I13" s="115"/>
      <c r="J13" s="115"/>
      <c r="K13" s="115"/>
      <c r="L13" s="115"/>
    </row>
  </sheetData>
  <customSheetViews>
    <customSheetView guid="{83C0530C-7214-41FC-893B-10123BBDE999}" scale="60" showPageBreaks="1" view="pageBreakPreview" showRuler="0">
      <selection activeCell="C32" sqref="C32"/>
      <pageMargins left="0.75" right="0.4" top="1" bottom="1" header="0.5" footer="0.5"/>
      <pageSetup orientation="landscape" horizontalDpi="300" r:id="rId1"/>
      <headerFooter alignWithMargins="0"/>
    </customSheetView>
  </customSheetViews>
  <mergeCells count="6">
    <mergeCell ref="A13:L13"/>
    <mergeCell ref="H5:I5"/>
    <mergeCell ref="J5:K5"/>
    <mergeCell ref="F5:G5"/>
    <mergeCell ref="D5:E5"/>
    <mergeCell ref="D8:L12"/>
  </mergeCells>
  <phoneticPr fontId="17" type="noConversion"/>
  <pageMargins left="1.66" right="0.4" top="1" bottom="1" header="0.5" footer="0.5"/>
  <pageSetup paperSize="9" scale="106" orientation="landscape" horizontalDpi="300" r:id="rId2"/>
  <headerFooter alignWithMargins="0"/>
</worksheet>
</file>

<file path=xl/worksheets/sheet2.xml><?xml version="1.0" encoding="utf-8"?>
<worksheet xmlns="http://schemas.openxmlformats.org/spreadsheetml/2006/main" xmlns:r="http://schemas.openxmlformats.org/officeDocument/2006/relationships">
  <sheetPr codeName="Sheet55">
    <tabColor theme="5"/>
  </sheetPr>
  <dimension ref="A1:BF13"/>
  <sheetViews>
    <sheetView view="pageBreakPreview" zoomScaleNormal="80" workbookViewId="0">
      <selection activeCell="C7" sqref="C7:F12"/>
    </sheetView>
  </sheetViews>
  <sheetFormatPr defaultColWidth="9.140625" defaultRowHeight="12.75"/>
  <cols>
    <col min="1" max="1" width="6.42578125" style="16" customWidth="1"/>
    <col min="2" max="2" width="48.85546875" style="16" customWidth="1"/>
    <col min="3" max="4" width="12.7109375" style="16" customWidth="1"/>
    <col min="5" max="5" width="10.42578125" style="16" customWidth="1"/>
    <col min="6" max="6" width="11.42578125" style="16" customWidth="1"/>
    <col min="7" max="16384" width="9.140625" style="16"/>
  </cols>
  <sheetData>
    <row r="1" spans="1:58" s="34" customFormat="1" ht="25.5" customHeight="1">
      <c r="A1" s="39"/>
      <c r="B1" s="30" t="s">
        <v>65</v>
      </c>
      <c r="C1" s="39"/>
      <c r="D1" s="39"/>
      <c r="E1" s="39"/>
      <c r="F1" s="39"/>
      <c r="G1" s="39"/>
      <c r="H1" s="39"/>
      <c r="I1" s="39"/>
      <c r="J1" s="39"/>
      <c r="K1" s="39"/>
      <c r="L1" s="39"/>
      <c r="M1" s="39"/>
      <c r="N1" s="39"/>
      <c r="O1" s="39"/>
      <c r="P1" s="39"/>
      <c r="Q1" s="39"/>
      <c r="R1" s="39"/>
      <c r="S1" s="39"/>
      <c r="T1" s="39"/>
      <c r="U1" s="39"/>
      <c r="V1" s="39"/>
      <c r="W1" s="39"/>
      <c r="X1" s="39"/>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row>
    <row r="2" spans="1:58">
      <c r="A2" s="14"/>
      <c r="B2" s="14"/>
      <c r="C2" s="14"/>
      <c r="D2" s="14"/>
      <c r="E2" s="14"/>
      <c r="F2" s="14"/>
    </row>
    <row r="3" spans="1:58" ht="19.5" thickBot="1">
      <c r="A3" s="42" t="s">
        <v>15</v>
      </c>
      <c r="B3" s="32"/>
      <c r="C3" s="32"/>
      <c r="D3" s="32"/>
      <c r="E3" s="32"/>
      <c r="F3" s="37" t="s">
        <v>1</v>
      </c>
    </row>
    <row r="4" spans="1:58">
      <c r="C4" s="19" t="s">
        <v>57</v>
      </c>
      <c r="D4" s="19" t="s">
        <v>53</v>
      </c>
      <c r="E4" s="19" t="s">
        <v>54</v>
      </c>
      <c r="F4" s="40" t="s">
        <v>24</v>
      </c>
    </row>
    <row r="5" spans="1:58">
      <c r="A5" s="25" t="s">
        <v>25</v>
      </c>
      <c r="B5" s="43" t="s">
        <v>5</v>
      </c>
      <c r="C5" s="43" t="s">
        <v>50</v>
      </c>
      <c r="D5" s="43" t="s">
        <v>43</v>
      </c>
      <c r="E5" s="44" t="s">
        <v>44</v>
      </c>
      <c r="F5" s="44" t="s">
        <v>45</v>
      </c>
    </row>
    <row r="6" spans="1:58">
      <c r="A6" s="15"/>
      <c r="B6" s="15"/>
      <c r="C6" s="15"/>
      <c r="D6" s="15"/>
      <c r="E6" s="15"/>
      <c r="F6" s="15"/>
    </row>
    <row r="7" spans="1:58" ht="30" customHeight="1">
      <c r="A7" s="15">
        <v>1</v>
      </c>
      <c r="B7" s="7" t="s">
        <v>6</v>
      </c>
      <c r="C7" s="128" t="s">
        <v>66</v>
      </c>
      <c r="D7" s="129"/>
      <c r="E7" s="129"/>
      <c r="F7" s="130"/>
    </row>
    <row r="8" spans="1:58" ht="30" customHeight="1">
      <c r="A8" s="15">
        <v>2</v>
      </c>
      <c r="B8" s="7" t="s">
        <v>7</v>
      </c>
      <c r="C8" s="131"/>
      <c r="D8" s="132"/>
      <c r="E8" s="132"/>
      <c r="F8" s="133"/>
    </row>
    <row r="9" spans="1:58" ht="30" customHeight="1">
      <c r="A9" s="15">
        <v>3</v>
      </c>
      <c r="B9" s="7" t="s">
        <v>8</v>
      </c>
      <c r="C9" s="131"/>
      <c r="D9" s="132"/>
      <c r="E9" s="132"/>
      <c r="F9" s="133"/>
    </row>
    <row r="10" spans="1:58" ht="45" customHeight="1">
      <c r="A10" s="15">
        <v>4</v>
      </c>
      <c r="B10" s="7" t="s">
        <v>37</v>
      </c>
      <c r="C10" s="131"/>
      <c r="D10" s="132"/>
      <c r="E10" s="132"/>
      <c r="F10" s="133"/>
    </row>
    <row r="11" spans="1:58" ht="48" customHeight="1">
      <c r="A11" s="15">
        <v>5</v>
      </c>
      <c r="B11" s="7" t="s">
        <v>38</v>
      </c>
      <c r="C11" s="131"/>
      <c r="D11" s="132"/>
      <c r="E11" s="132"/>
      <c r="F11" s="133"/>
    </row>
    <row r="12" spans="1:58" ht="30" customHeight="1">
      <c r="A12" s="15">
        <v>6</v>
      </c>
      <c r="B12" s="7" t="s">
        <v>39</v>
      </c>
      <c r="C12" s="134"/>
      <c r="D12" s="135"/>
      <c r="E12" s="135"/>
      <c r="F12" s="136"/>
    </row>
    <row r="13" spans="1:58" ht="53.25" customHeight="1">
      <c r="A13" s="115" t="s">
        <v>67</v>
      </c>
      <c r="B13" s="115"/>
      <c r="C13" s="115"/>
      <c r="D13" s="115"/>
      <c r="E13" s="115"/>
      <c r="F13" s="137"/>
    </row>
  </sheetData>
  <customSheetViews>
    <customSheetView guid="{83C0530C-7214-41FC-893B-10123BBDE999}" scale="60" showPageBreaks="1" view="pageBreakPreview" showRuler="0">
      <selection activeCell="C32" sqref="C32"/>
      <pageMargins left="0.75" right="0.75" top="1" bottom="1" header="0.5" footer="0.5"/>
      <pageSetup orientation="portrait" horizontalDpi="300" r:id="rId1"/>
      <headerFooter alignWithMargins="0"/>
    </customSheetView>
  </customSheetViews>
  <mergeCells count="2">
    <mergeCell ref="C7:F12"/>
    <mergeCell ref="A13:F13"/>
  </mergeCells>
  <phoneticPr fontId="17" type="noConversion"/>
  <pageMargins left="1.69" right="0.75" top="1" bottom="1" header="0.5" footer="0.5"/>
  <pageSetup paperSize="9" scale="105" orientation="landscape" horizontalDpi="300" r:id="rId2"/>
  <headerFooter alignWithMargins="0"/>
</worksheet>
</file>

<file path=xl/worksheets/sheet3.xml><?xml version="1.0" encoding="utf-8"?>
<worksheet xmlns="http://schemas.openxmlformats.org/spreadsheetml/2006/main" xmlns:r="http://schemas.openxmlformats.org/officeDocument/2006/relationships">
  <sheetPr codeName="Sheet56">
    <tabColor theme="5"/>
  </sheetPr>
  <dimension ref="A1:BF12"/>
  <sheetViews>
    <sheetView view="pageBreakPreview" zoomScaleNormal="80" workbookViewId="0">
      <selection activeCell="C9" sqref="C9:S11"/>
    </sheetView>
  </sheetViews>
  <sheetFormatPr defaultColWidth="9.140625" defaultRowHeight="12.75"/>
  <cols>
    <col min="1" max="1" width="5.140625" style="16" customWidth="1"/>
    <col min="2" max="2" width="18.85546875" style="16" customWidth="1"/>
    <col min="3" max="3" width="7" style="16" customWidth="1"/>
    <col min="4" max="4" width="6.85546875" style="16" customWidth="1"/>
    <col min="5" max="5" width="8.42578125" style="16" bestFit="1" customWidth="1"/>
    <col min="6" max="6" width="5.42578125" style="16" customWidth="1"/>
    <col min="7" max="8" width="7" style="16" customWidth="1"/>
    <col min="9" max="9" width="8.42578125" style="16" bestFit="1" customWidth="1"/>
    <col min="10" max="11" width="7" style="16" customWidth="1"/>
    <col min="12" max="12" width="6.85546875" style="16" customWidth="1"/>
    <col min="13" max="13" width="8.42578125" style="16" bestFit="1" customWidth="1"/>
    <col min="14" max="14" width="5.42578125" style="16" customWidth="1"/>
    <col min="15" max="15" width="5.85546875" style="16" customWidth="1"/>
    <col min="16" max="16" width="6.7109375" style="16" customWidth="1"/>
    <col min="17" max="17" width="8.7109375" style="16" customWidth="1"/>
    <col min="18" max="18" width="5.140625" style="16" customWidth="1"/>
    <col min="19" max="19" width="16" style="16" customWidth="1"/>
    <col min="20" max="16384" width="9.140625" style="16"/>
  </cols>
  <sheetData>
    <row r="1" spans="1:58" s="34" customFormat="1" ht="25.5" customHeight="1">
      <c r="A1" s="39"/>
      <c r="B1" s="30" t="s">
        <v>65</v>
      </c>
      <c r="C1" s="39"/>
      <c r="D1" s="39"/>
      <c r="E1" s="39"/>
      <c r="F1" s="39"/>
      <c r="G1" s="39"/>
      <c r="H1" s="39"/>
      <c r="I1" s="39"/>
      <c r="J1" s="39"/>
      <c r="K1" s="39"/>
      <c r="L1" s="39"/>
      <c r="M1" s="39"/>
      <c r="N1" s="39"/>
      <c r="O1" s="39"/>
      <c r="P1" s="39"/>
      <c r="Q1" s="39"/>
      <c r="R1" s="39"/>
      <c r="S1" s="39"/>
      <c r="T1" s="39"/>
      <c r="U1" s="39"/>
      <c r="V1" s="39"/>
      <c r="W1" s="39"/>
      <c r="X1" s="39"/>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row>
    <row r="2" spans="1:58" s="34" customFormat="1">
      <c r="A2" s="14"/>
      <c r="B2" s="14"/>
      <c r="C2" s="14"/>
      <c r="D2" s="14"/>
      <c r="E2" s="14"/>
      <c r="F2" s="14"/>
      <c r="G2" s="14"/>
      <c r="H2" s="14"/>
      <c r="I2" s="14"/>
      <c r="J2" s="14"/>
      <c r="K2" s="14"/>
      <c r="L2" s="14"/>
      <c r="M2" s="14"/>
      <c r="N2" s="14"/>
      <c r="O2" s="14"/>
      <c r="P2" s="14"/>
      <c r="Q2" s="14"/>
      <c r="R2" s="14"/>
      <c r="S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row>
    <row r="3" spans="1:58" ht="18.75">
      <c r="A3" s="31" t="s">
        <v>26</v>
      </c>
      <c r="B3" s="32"/>
      <c r="C3" s="32"/>
      <c r="D3" s="32"/>
      <c r="E3" s="32"/>
      <c r="F3" s="32"/>
      <c r="G3" s="32"/>
      <c r="H3" s="32"/>
      <c r="I3" s="32"/>
      <c r="J3" s="32"/>
      <c r="K3" s="36"/>
      <c r="L3" s="36"/>
      <c r="M3" s="36"/>
      <c r="N3" s="36"/>
      <c r="O3" s="36"/>
      <c r="P3" s="36"/>
      <c r="Q3" s="36"/>
      <c r="R3" s="36"/>
      <c r="S3" s="37" t="s">
        <v>2</v>
      </c>
      <c r="AL3" s="36"/>
    </row>
    <row r="4" spans="1:58" ht="12.75" customHeight="1"/>
    <row r="5" spans="1:58" ht="33" customHeight="1">
      <c r="A5" s="27" t="s">
        <v>70</v>
      </c>
      <c r="B5" s="45" t="s">
        <v>5</v>
      </c>
      <c r="C5" s="147" t="s">
        <v>50</v>
      </c>
      <c r="D5" s="148"/>
      <c r="E5" s="148"/>
      <c r="F5" s="149"/>
      <c r="G5" s="147" t="s">
        <v>43</v>
      </c>
      <c r="H5" s="148"/>
      <c r="I5" s="148"/>
      <c r="J5" s="149"/>
      <c r="K5" s="147" t="s">
        <v>44</v>
      </c>
      <c r="L5" s="148"/>
      <c r="M5" s="148"/>
      <c r="N5" s="149"/>
      <c r="O5" s="147" t="s">
        <v>45</v>
      </c>
      <c r="P5" s="148"/>
      <c r="Q5" s="148"/>
      <c r="R5" s="149"/>
      <c r="S5" s="151" t="s">
        <v>49</v>
      </c>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row>
    <row r="6" spans="1:58" ht="33" customHeight="1">
      <c r="A6" s="25"/>
      <c r="B6" s="41" t="s">
        <v>9</v>
      </c>
      <c r="C6" s="147" t="s">
        <v>27</v>
      </c>
      <c r="D6" s="150"/>
      <c r="E6" s="44" t="s">
        <v>3</v>
      </c>
      <c r="F6" s="46"/>
      <c r="G6" s="147" t="s">
        <v>27</v>
      </c>
      <c r="H6" s="150"/>
      <c r="I6" s="44" t="s">
        <v>3</v>
      </c>
      <c r="J6" s="46"/>
      <c r="K6" s="147" t="s">
        <v>27</v>
      </c>
      <c r="L6" s="150"/>
      <c r="M6" s="44" t="s">
        <v>3</v>
      </c>
      <c r="N6" s="46"/>
      <c r="O6" s="147" t="s">
        <v>27</v>
      </c>
      <c r="P6" s="150"/>
      <c r="Q6" s="44" t="s">
        <v>3</v>
      </c>
      <c r="R6" s="46"/>
      <c r="S6" s="152"/>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row>
    <row r="7" spans="1:58" ht="33" customHeight="1">
      <c r="A7" s="25"/>
      <c r="B7" s="45"/>
      <c r="C7" s="44" t="s">
        <v>28</v>
      </c>
      <c r="D7" s="44" t="s">
        <v>29</v>
      </c>
      <c r="E7" s="44" t="s">
        <v>28</v>
      </c>
      <c r="F7" s="47" t="s">
        <v>16</v>
      </c>
      <c r="G7" s="44" t="s">
        <v>28</v>
      </c>
      <c r="H7" s="44" t="s">
        <v>29</v>
      </c>
      <c r="I7" s="44" t="s">
        <v>28</v>
      </c>
      <c r="J7" s="47" t="s">
        <v>16</v>
      </c>
      <c r="K7" s="44" t="s">
        <v>28</v>
      </c>
      <c r="L7" s="44" t="s">
        <v>29</v>
      </c>
      <c r="M7" s="44" t="s">
        <v>28</v>
      </c>
      <c r="N7" s="47" t="s">
        <v>16</v>
      </c>
      <c r="O7" s="44" t="s">
        <v>28</v>
      </c>
      <c r="P7" s="44" t="s">
        <v>29</v>
      </c>
      <c r="Q7" s="44" t="s">
        <v>28</v>
      </c>
      <c r="R7" s="47" t="s">
        <v>16</v>
      </c>
      <c r="S7" s="153"/>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row>
    <row r="8" spans="1:58">
      <c r="A8" s="15"/>
      <c r="B8" s="15"/>
      <c r="C8" s="15"/>
      <c r="D8" s="15"/>
      <c r="E8" s="15"/>
      <c r="F8" s="15"/>
      <c r="G8" s="15"/>
      <c r="H8" s="15"/>
      <c r="I8" s="15"/>
      <c r="J8" s="15"/>
      <c r="K8" s="15"/>
      <c r="L8" s="15"/>
      <c r="M8" s="15"/>
      <c r="N8" s="15"/>
      <c r="O8" s="15"/>
      <c r="P8" s="15"/>
      <c r="Q8" s="15"/>
      <c r="R8" s="15"/>
      <c r="S8" s="15"/>
    </row>
    <row r="9" spans="1:58">
      <c r="A9" s="15"/>
      <c r="B9" s="15"/>
      <c r="C9" s="138" t="s">
        <v>66</v>
      </c>
      <c r="D9" s="139"/>
      <c r="E9" s="139"/>
      <c r="F9" s="139"/>
      <c r="G9" s="139"/>
      <c r="H9" s="139"/>
      <c r="I9" s="139"/>
      <c r="J9" s="139"/>
      <c r="K9" s="139"/>
      <c r="L9" s="139"/>
      <c r="M9" s="139"/>
      <c r="N9" s="139"/>
      <c r="O9" s="139"/>
      <c r="P9" s="139"/>
      <c r="Q9" s="139"/>
      <c r="R9" s="139"/>
      <c r="S9" s="140"/>
    </row>
    <row r="10" spans="1:58">
      <c r="A10" s="15"/>
      <c r="B10" s="15"/>
      <c r="C10" s="141"/>
      <c r="D10" s="142"/>
      <c r="E10" s="142"/>
      <c r="F10" s="142"/>
      <c r="G10" s="142"/>
      <c r="H10" s="142"/>
      <c r="I10" s="142"/>
      <c r="J10" s="142"/>
      <c r="K10" s="142"/>
      <c r="L10" s="142"/>
      <c r="M10" s="142"/>
      <c r="N10" s="142"/>
      <c r="O10" s="142"/>
      <c r="P10" s="142"/>
      <c r="Q10" s="142"/>
      <c r="R10" s="142"/>
      <c r="S10" s="143"/>
    </row>
    <row r="11" spans="1:58">
      <c r="A11" s="15"/>
      <c r="B11" s="26" t="s">
        <v>4</v>
      </c>
      <c r="C11" s="144"/>
      <c r="D11" s="145"/>
      <c r="E11" s="145"/>
      <c r="F11" s="145"/>
      <c r="G11" s="145"/>
      <c r="H11" s="145"/>
      <c r="I11" s="145"/>
      <c r="J11" s="145"/>
      <c r="K11" s="145"/>
      <c r="L11" s="145"/>
      <c r="M11" s="145"/>
      <c r="N11" s="145"/>
      <c r="O11" s="145"/>
      <c r="P11" s="145"/>
      <c r="Q11" s="145"/>
      <c r="R11" s="145"/>
      <c r="S11" s="146"/>
    </row>
    <row r="12" spans="1:58">
      <c r="A12" s="15"/>
      <c r="B12" s="15"/>
      <c r="C12" s="15"/>
      <c r="D12" s="15"/>
      <c r="E12" s="15"/>
      <c r="F12" s="15"/>
      <c r="G12" s="15"/>
      <c r="H12" s="15"/>
      <c r="I12" s="15"/>
      <c r="J12" s="15"/>
      <c r="K12" s="15"/>
      <c r="L12" s="15"/>
      <c r="M12" s="15"/>
      <c r="N12" s="15"/>
      <c r="O12" s="15"/>
      <c r="P12" s="15"/>
      <c r="Q12" s="15"/>
      <c r="R12" s="15"/>
      <c r="S12" s="15"/>
    </row>
  </sheetData>
  <customSheetViews>
    <customSheetView guid="{83C0530C-7214-41FC-893B-10123BBDE999}" scale="60" showPageBreaks="1" view="pageBreakPreview" showRuler="0">
      <selection activeCell="B5" sqref="B5"/>
      <pageMargins left="0.75" right="0.28000000000000003" top="1" bottom="1" header="0.5" footer="0.5"/>
      <pageSetup orientation="landscape" horizontalDpi="300" r:id="rId1"/>
      <headerFooter alignWithMargins="0"/>
    </customSheetView>
  </customSheetViews>
  <mergeCells count="10">
    <mergeCell ref="C9:S11"/>
    <mergeCell ref="C5:F5"/>
    <mergeCell ref="C6:D6"/>
    <mergeCell ref="S5:S7"/>
    <mergeCell ref="K6:L6"/>
    <mergeCell ref="O6:P6"/>
    <mergeCell ref="K5:N5"/>
    <mergeCell ref="O5:R5"/>
    <mergeCell ref="G5:J5"/>
    <mergeCell ref="G6:H6"/>
  </mergeCells>
  <phoneticPr fontId="17" type="noConversion"/>
  <pageMargins left="0.83" right="0.28000000000000003" top="1" bottom="1" header="0.5" footer="0.5"/>
  <pageSetup paperSize="9" scale="91" orientation="landscape" horizontalDpi="300" r:id="rId2"/>
  <headerFooter alignWithMargins="0"/>
</worksheet>
</file>

<file path=xl/worksheets/sheet4.xml><?xml version="1.0" encoding="utf-8"?>
<worksheet xmlns="http://schemas.openxmlformats.org/spreadsheetml/2006/main" xmlns:r="http://schemas.openxmlformats.org/officeDocument/2006/relationships">
  <sheetPr codeName="Sheet63">
    <tabColor theme="5"/>
  </sheetPr>
  <dimension ref="A1:BF24"/>
  <sheetViews>
    <sheetView view="pageBreakPreview" zoomScale="80" zoomScaleNormal="100" zoomScaleSheetLayoutView="80" workbookViewId="0">
      <selection activeCell="O21" sqref="O21"/>
    </sheetView>
  </sheetViews>
  <sheetFormatPr defaultColWidth="9.140625" defaultRowHeight="12.75"/>
  <cols>
    <col min="1" max="1" width="5.42578125" style="16" customWidth="1"/>
    <col min="2" max="2" width="27.140625" style="16" customWidth="1"/>
    <col min="3" max="3" width="8" style="16" customWidth="1"/>
    <col min="4" max="5" width="9.140625" style="16"/>
    <col min="6" max="6" width="9.28515625" style="16" customWidth="1"/>
    <col min="7" max="7" width="10.42578125" style="16" customWidth="1"/>
    <col min="8" max="8" width="8.140625" style="16" customWidth="1"/>
    <col min="9" max="11" width="8.85546875" style="16" customWidth="1"/>
    <col min="12" max="16384" width="9.140625" style="16"/>
  </cols>
  <sheetData>
    <row r="1" spans="1:58" s="34" customFormat="1" ht="25.5" customHeight="1" thickBot="1">
      <c r="A1" s="39"/>
      <c r="B1" s="30" t="s">
        <v>65</v>
      </c>
      <c r="C1" s="39"/>
      <c r="D1" s="39"/>
      <c r="E1" s="39"/>
      <c r="F1" s="39"/>
      <c r="G1" s="39"/>
      <c r="H1" s="39"/>
      <c r="I1" s="39"/>
      <c r="J1" s="39"/>
      <c r="K1" s="39"/>
      <c r="L1" s="39"/>
      <c r="M1" s="39"/>
      <c r="N1" s="39"/>
      <c r="O1" s="39"/>
      <c r="P1" s="39"/>
      <c r="Q1" s="39"/>
      <c r="R1" s="39"/>
      <c r="S1" s="39"/>
      <c r="T1" s="39"/>
      <c r="U1" s="39"/>
      <c r="V1" s="39"/>
      <c r="W1" s="39"/>
      <c r="X1" s="39"/>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row>
    <row r="2" spans="1:58">
      <c r="A2" s="157"/>
      <c r="B2" s="158"/>
      <c r="C2" s="158"/>
      <c r="D2" s="158"/>
      <c r="E2" s="158"/>
      <c r="F2" s="158"/>
      <c r="G2" s="158"/>
      <c r="H2" s="158"/>
      <c r="I2" s="158"/>
      <c r="J2" s="158"/>
      <c r="K2" s="158"/>
      <c r="L2" s="158"/>
      <c r="M2" s="159"/>
    </row>
    <row r="3" spans="1:58" ht="18.75">
      <c r="A3" s="60" t="s">
        <v>18</v>
      </c>
      <c r="B3" s="57"/>
      <c r="C3" s="58"/>
      <c r="D3" s="58"/>
      <c r="E3" s="80"/>
      <c r="F3" s="58"/>
      <c r="G3" s="58"/>
      <c r="H3" s="58"/>
      <c r="I3" s="58"/>
      <c r="J3" s="58"/>
      <c r="K3" s="58"/>
      <c r="L3" s="58"/>
      <c r="M3" s="59" t="s">
        <v>17</v>
      </c>
    </row>
    <row r="4" spans="1:58" ht="13.5" thickBot="1">
      <c r="A4" s="48"/>
      <c r="B4" s="18"/>
      <c r="C4" s="18"/>
      <c r="D4" s="18"/>
      <c r="E4" s="18"/>
      <c r="F4" s="18"/>
      <c r="G4" s="18"/>
      <c r="H4" s="18"/>
      <c r="I4" s="18"/>
      <c r="J4" s="18"/>
      <c r="K4" s="18"/>
      <c r="L4" s="18"/>
      <c r="M4" s="49"/>
    </row>
    <row r="5" spans="1:58" ht="23.25" customHeight="1">
      <c r="A5" s="50" t="s">
        <v>25</v>
      </c>
      <c r="B5" s="51"/>
      <c r="C5" s="19" t="s">
        <v>55</v>
      </c>
      <c r="D5" s="19" t="s">
        <v>56</v>
      </c>
      <c r="E5" s="19" t="s">
        <v>57</v>
      </c>
      <c r="F5" s="19" t="s">
        <v>53</v>
      </c>
      <c r="G5" s="19" t="s">
        <v>54</v>
      </c>
      <c r="H5" s="20" t="s">
        <v>24</v>
      </c>
      <c r="I5" s="154" t="s">
        <v>42</v>
      </c>
      <c r="J5" s="155"/>
      <c r="K5" s="155"/>
      <c r="L5" s="155"/>
      <c r="M5" s="156"/>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row>
    <row r="6" spans="1:58" ht="23.25" customHeight="1" thickBot="1">
      <c r="A6" s="28"/>
      <c r="B6" s="52"/>
      <c r="C6" s="53" t="s">
        <v>52</v>
      </c>
      <c r="D6" s="53" t="s">
        <v>51</v>
      </c>
      <c r="E6" s="53" t="s">
        <v>50</v>
      </c>
      <c r="F6" s="21" t="s">
        <v>43</v>
      </c>
      <c r="G6" s="21" t="s">
        <v>44</v>
      </c>
      <c r="H6" s="21" t="s">
        <v>45</v>
      </c>
      <c r="I6" s="22" t="s">
        <v>46</v>
      </c>
      <c r="J6" s="21" t="s">
        <v>47</v>
      </c>
      <c r="K6" s="23" t="s">
        <v>48</v>
      </c>
      <c r="L6" s="21" t="s">
        <v>59</v>
      </c>
      <c r="M6" s="23" t="s">
        <v>60</v>
      </c>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row>
    <row r="7" spans="1:58">
      <c r="A7" s="33"/>
      <c r="B7" s="24"/>
      <c r="C7" s="17"/>
      <c r="D7" s="17"/>
      <c r="E7" s="17"/>
      <c r="F7" s="17"/>
      <c r="G7" s="17"/>
      <c r="H7" s="17"/>
      <c r="I7" s="17"/>
      <c r="J7" s="17"/>
      <c r="K7" s="17"/>
      <c r="L7" s="17"/>
      <c r="M7" s="77"/>
    </row>
    <row r="8" spans="1:58" ht="12.75" customHeight="1">
      <c r="A8" s="54">
        <v>1</v>
      </c>
      <c r="B8" s="74" t="s">
        <v>30</v>
      </c>
      <c r="C8" s="81"/>
      <c r="D8" s="82"/>
      <c r="E8" s="82"/>
      <c r="F8" s="82"/>
      <c r="G8" s="82"/>
      <c r="H8" s="82"/>
      <c r="I8" s="82"/>
      <c r="J8" s="82"/>
      <c r="K8" s="82"/>
      <c r="L8" s="82"/>
      <c r="M8" s="82"/>
    </row>
    <row r="9" spans="1:58">
      <c r="A9" s="54"/>
      <c r="B9" s="75" t="s">
        <v>19</v>
      </c>
      <c r="C9" s="82"/>
      <c r="D9" s="82"/>
      <c r="E9" s="82">
        <v>555</v>
      </c>
      <c r="F9" s="82">
        <v>577</v>
      </c>
      <c r="G9" s="82">
        <v>585</v>
      </c>
      <c r="H9" s="82">
        <v>531</v>
      </c>
      <c r="I9" s="82"/>
      <c r="J9" s="82"/>
      <c r="K9" s="82"/>
      <c r="L9" s="82"/>
      <c r="M9" s="82"/>
    </row>
    <row r="10" spans="1:58">
      <c r="A10" s="54"/>
      <c r="B10" s="75" t="s">
        <v>20</v>
      </c>
      <c r="C10" s="82"/>
      <c r="D10" s="82"/>
      <c r="E10" s="82">
        <v>505</v>
      </c>
      <c r="F10" s="82">
        <v>535</v>
      </c>
      <c r="G10" s="82">
        <v>523</v>
      </c>
      <c r="H10" s="82">
        <v>568</v>
      </c>
      <c r="I10" s="82"/>
      <c r="J10" s="82"/>
      <c r="K10" s="82"/>
      <c r="L10" s="82"/>
      <c r="M10" s="82"/>
    </row>
    <row r="11" spans="1:58">
      <c r="A11" s="54"/>
      <c r="B11" s="75" t="s">
        <v>21</v>
      </c>
      <c r="C11" s="82"/>
      <c r="D11" s="82"/>
      <c r="E11" s="82">
        <v>540</v>
      </c>
      <c r="F11" s="82">
        <v>592</v>
      </c>
      <c r="G11" s="82">
        <v>604</v>
      </c>
      <c r="H11" s="82">
        <v>551</v>
      </c>
      <c r="I11" s="82"/>
      <c r="J11" s="82"/>
      <c r="K11" s="82"/>
      <c r="L11" s="82"/>
      <c r="M11" s="82"/>
    </row>
    <row r="12" spans="1:58">
      <c r="A12" s="54"/>
      <c r="B12" s="74"/>
      <c r="C12" s="82"/>
      <c r="D12" s="82"/>
      <c r="E12" s="82"/>
      <c r="F12" s="82"/>
      <c r="G12" s="82"/>
      <c r="H12" s="82"/>
      <c r="I12" s="82"/>
      <c r="J12" s="82"/>
      <c r="K12" s="82"/>
      <c r="L12" s="82"/>
      <c r="M12" s="82"/>
    </row>
    <row r="13" spans="1:58">
      <c r="A13" s="54">
        <v>2</v>
      </c>
      <c r="B13" s="76" t="s">
        <v>31</v>
      </c>
      <c r="C13" s="82"/>
      <c r="D13" s="82"/>
      <c r="E13" s="82"/>
      <c r="F13" s="82"/>
      <c r="G13" s="82"/>
      <c r="H13" s="82"/>
      <c r="I13" s="82"/>
      <c r="J13" s="82"/>
      <c r="K13" s="82"/>
      <c r="L13" s="82"/>
      <c r="M13" s="82"/>
    </row>
    <row r="14" spans="1:58">
      <c r="A14" s="54"/>
      <c r="B14" s="75" t="s">
        <v>22</v>
      </c>
      <c r="C14" s="82"/>
      <c r="D14" s="82"/>
      <c r="E14" s="82"/>
      <c r="F14" s="82"/>
      <c r="G14" s="82"/>
      <c r="H14" s="82"/>
      <c r="I14" s="82"/>
      <c r="J14" s="82"/>
      <c r="K14" s="82"/>
      <c r="L14" s="82"/>
      <c r="M14" s="82"/>
    </row>
    <row r="15" spans="1:58">
      <c r="A15" s="54"/>
      <c r="B15" s="75" t="s">
        <v>23</v>
      </c>
      <c r="C15" s="82"/>
      <c r="D15" s="82"/>
      <c r="E15" s="82"/>
      <c r="F15" s="82"/>
      <c r="G15" s="82"/>
      <c r="H15" s="82"/>
      <c r="I15" s="82"/>
      <c r="J15" s="82"/>
      <c r="K15" s="82"/>
      <c r="L15" s="82"/>
      <c r="M15" s="82"/>
    </row>
    <row r="16" spans="1:58">
      <c r="A16" s="54"/>
      <c r="B16" s="75"/>
      <c r="C16" s="82"/>
      <c r="D16" s="82"/>
      <c r="E16" s="82"/>
      <c r="F16" s="82"/>
      <c r="G16" s="82"/>
      <c r="H16" s="82"/>
      <c r="I16" s="82"/>
      <c r="J16" s="82"/>
      <c r="K16" s="82"/>
      <c r="L16" s="82"/>
      <c r="M16" s="82"/>
    </row>
    <row r="17" spans="1:13" ht="25.5">
      <c r="A17" s="54">
        <v>3</v>
      </c>
      <c r="B17" s="76" t="s">
        <v>40</v>
      </c>
      <c r="C17" s="82"/>
      <c r="D17" s="82"/>
      <c r="E17" s="82"/>
      <c r="F17" s="82"/>
      <c r="G17" s="82"/>
      <c r="H17" s="82"/>
      <c r="I17" s="82"/>
      <c r="J17" s="82"/>
      <c r="K17" s="82"/>
      <c r="L17" s="82"/>
      <c r="M17" s="82"/>
    </row>
    <row r="18" spans="1:13">
      <c r="A18" s="54"/>
      <c r="B18" s="76"/>
      <c r="C18" s="82"/>
      <c r="D18" s="82"/>
      <c r="E18" s="82"/>
      <c r="F18" s="82"/>
      <c r="G18" s="82"/>
      <c r="H18" s="82"/>
      <c r="I18" s="82"/>
      <c r="J18" s="82"/>
      <c r="K18" s="82"/>
      <c r="L18" s="82"/>
      <c r="M18" s="82"/>
    </row>
    <row r="19" spans="1:13">
      <c r="A19" s="54">
        <v>4</v>
      </c>
      <c r="B19" s="76" t="s">
        <v>32</v>
      </c>
      <c r="C19" s="82"/>
      <c r="D19" s="82"/>
      <c r="E19" s="82"/>
      <c r="F19" s="82"/>
      <c r="G19" s="82"/>
      <c r="H19" s="82"/>
      <c r="I19" s="82"/>
      <c r="J19" s="82"/>
      <c r="K19" s="82"/>
      <c r="L19" s="82"/>
      <c r="M19" s="82"/>
    </row>
    <row r="20" spans="1:13">
      <c r="A20" s="54"/>
      <c r="B20" s="75" t="s">
        <v>22</v>
      </c>
      <c r="C20" s="82"/>
      <c r="D20" s="82"/>
      <c r="E20" s="82"/>
      <c r="F20" s="82"/>
      <c r="G20" s="82"/>
      <c r="H20" s="82"/>
      <c r="I20" s="82"/>
      <c r="J20" s="82"/>
      <c r="K20" s="82"/>
      <c r="L20" s="82"/>
      <c r="M20" s="82"/>
    </row>
    <row r="21" spans="1:13">
      <c r="A21" s="54"/>
      <c r="B21" s="75" t="s">
        <v>23</v>
      </c>
      <c r="C21" s="82"/>
      <c r="D21" s="82"/>
      <c r="E21" s="82"/>
      <c r="F21" s="82"/>
      <c r="G21" s="82"/>
      <c r="H21" s="82"/>
      <c r="I21" s="82"/>
      <c r="J21" s="82"/>
      <c r="K21" s="82"/>
      <c r="L21" s="82"/>
      <c r="M21" s="82"/>
    </row>
    <row r="22" spans="1:13" ht="13.5" thickBot="1">
      <c r="A22" s="55"/>
      <c r="B22" s="38"/>
      <c r="C22" s="78"/>
      <c r="D22" s="78"/>
      <c r="E22" s="78"/>
      <c r="F22" s="78"/>
      <c r="G22" s="78"/>
      <c r="H22" s="78"/>
      <c r="I22" s="78"/>
      <c r="J22" s="78"/>
      <c r="K22" s="78"/>
      <c r="L22" s="78"/>
      <c r="M22" s="79"/>
    </row>
    <row r="24" spans="1:13" ht="53.25" customHeight="1">
      <c r="A24" s="160" t="s">
        <v>68</v>
      </c>
      <c r="B24" s="160"/>
      <c r="C24" s="160"/>
      <c r="D24" s="160"/>
      <c r="E24" s="160"/>
      <c r="F24" s="160"/>
      <c r="G24" s="160"/>
      <c r="H24" s="160"/>
      <c r="I24" s="160"/>
      <c r="J24" s="160"/>
      <c r="K24" s="160"/>
      <c r="L24" s="160"/>
      <c r="M24" s="160"/>
    </row>
  </sheetData>
  <customSheetViews>
    <customSheetView guid="{83C0530C-7214-41FC-893B-10123BBDE999}" scale="60" showPageBreaks="1" view="pageBreakPreview" showRuler="0">
      <selection activeCell="C32" sqref="C32"/>
      <pageMargins left="0.25" right="0.21" top="1" bottom="1" header="0.5" footer="0.5"/>
      <pageSetup orientation="landscape" horizontalDpi="300" r:id="rId1"/>
      <headerFooter alignWithMargins="0"/>
    </customSheetView>
  </customSheetViews>
  <mergeCells count="3">
    <mergeCell ref="I5:M5"/>
    <mergeCell ref="A2:M2"/>
    <mergeCell ref="A24:M24"/>
  </mergeCells>
  <phoneticPr fontId="17" type="noConversion"/>
  <pageMargins left="1.77" right="0.21" top="1" bottom="1" header="0.5" footer="0.5"/>
  <pageSetup paperSize="9" scale="96" orientation="landscape" horizontalDpi="300" r:id="rId2"/>
  <headerFooter alignWithMargins="0"/>
</worksheet>
</file>

<file path=xl/worksheets/sheet5.xml><?xml version="1.0" encoding="utf-8"?>
<worksheet xmlns="http://schemas.openxmlformats.org/spreadsheetml/2006/main" xmlns:r="http://schemas.openxmlformats.org/officeDocument/2006/relationships">
  <sheetPr>
    <tabColor theme="5"/>
  </sheetPr>
  <dimension ref="B1:R28"/>
  <sheetViews>
    <sheetView tabSelected="1" topLeftCell="B4" zoomScaleNormal="100" workbookViewId="0">
      <selection activeCell="B1" sqref="B1:R23"/>
    </sheetView>
  </sheetViews>
  <sheetFormatPr defaultColWidth="13.85546875" defaultRowHeight="15"/>
  <cols>
    <col min="1" max="1" width="0" style="109" hidden="1" customWidth="1"/>
    <col min="2" max="2" width="13.85546875" style="109"/>
    <col min="3" max="7" width="13.85546875" style="110"/>
    <col min="8" max="8" width="13.85546875" style="111"/>
    <col min="9" max="13" width="13.85546875" style="112"/>
    <col min="14" max="14" width="13.85546875" style="110"/>
    <col min="15" max="16384" width="13.85546875" style="109"/>
  </cols>
  <sheetData>
    <row r="1" spans="2:18" ht="33.75" customHeight="1">
      <c r="B1" s="169" t="s">
        <v>132</v>
      </c>
      <c r="C1" s="169"/>
      <c r="D1" s="169"/>
      <c r="E1" s="169"/>
      <c r="F1" s="169"/>
      <c r="G1" s="169"/>
      <c r="H1" s="169"/>
      <c r="I1" s="169"/>
      <c r="J1" s="169"/>
      <c r="K1" s="169"/>
      <c r="L1" s="169"/>
      <c r="M1" s="169"/>
      <c r="N1" s="169"/>
      <c r="O1" s="169"/>
      <c r="P1" s="169"/>
      <c r="Q1" s="169"/>
      <c r="R1" s="169"/>
    </row>
    <row r="2" spans="2:18" ht="14.25" customHeight="1">
      <c r="F2" s="161" t="s">
        <v>96</v>
      </c>
      <c r="G2" s="161"/>
      <c r="H2" s="84"/>
      <c r="I2" s="84"/>
      <c r="J2" s="84"/>
      <c r="K2" s="84"/>
      <c r="L2" s="84"/>
      <c r="M2" s="84"/>
      <c r="N2" s="85"/>
      <c r="O2" s="85"/>
      <c r="P2" s="85"/>
      <c r="Q2" s="85"/>
      <c r="R2" s="85"/>
    </row>
    <row r="3" spans="2:18" ht="75">
      <c r="B3" s="98" t="s">
        <v>41</v>
      </c>
      <c r="C3" s="108" t="s">
        <v>120</v>
      </c>
      <c r="D3" s="99" t="s">
        <v>97</v>
      </c>
      <c r="E3" s="108" t="s">
        <v>133</v>
      </c>
      <c r="F3" s="108" t="s">
        <v>98</v>
      </c>
      <c r="G3" s="108" t="s">
        <v>99</v>
      </c>
      <c r="H3" s="108" t="s">
        <v>100</v>
      </c>
      <c r="I3" s="108" t="s">
        <v>101</v>
      </c>
      <c r="J3" s="108" t="s">
        <v>131</v>
      </c>
      <c r="K3" s="108" t="s">
        <v>102</v>
      </c>
      <c r="L3" s="108" t="s">
        <v>103</v>
      </c>
      <c r="M3" s="108" t="s">
        <v>104</v>
      </c>
      <c r="N3" s="98" t="s">
        <v>95</v>
      </c>
      <c r="O3" s="98" t="s">
        <v>61</v>
      </c>
      <c r="P3" s="98" t="s">
        <v>62</v>
      </c>
      <c r="Q3" s="98" t="s">
        <v>63</v>
      </c>
      <c r="R3" s="98" t="s">
        <v>64</v>
      </c>
    </row>
    <row r="4" spans="2:18" ht="82.5">
      <c r="B4" s="94">
        <v>1</v>
      </c>
      <c r="C4" s="89" t="s">
        <v>105</v>
      </c>
      <c r="D4" s="97">
        <f>DATE(1950,4,15)</f>
        <v>18368</v>
      </c>
      <c r="E4" s="86">
        <v>21.1</v>
      </c>
      <c r="F4" s="86">
        <v>18.989999999999998</v>
      </c>
      <c r="G4" s="86">
        <v>2.11</v>
      </c>
      <c r="H4" s="90">
        <f>EDATE(D4,144)</f>
        <v>22751</v>
      </c>
      <c r="I4" s="90">
        <f>EDATE(D4,420)</f>
        <v>31152</v>
      </c>
      <c r="J4" s="83">
        <f t="shared" ref="J4:J6" si="0">K4*290/365</f>
        <v>0</v>
      </c>
      <c r="K4" s="91">
        <v>0</v>
      </c>
      <c r="L4" s="91">
        <v>0</v>
      </c>
      <c r="M4" s="91">
        <v>0</v>
      </c>
      <c r="N4" s="91">
        <v>0</v>
      </c>
      <c r="O4" s="91">
        <v>0</v>
      </c>
      <c r="P4" s="91">
        <v>0</v>
      </c>
      <c r="Q4" s="91">
        <v>0</v>
      </c>
      <c r="R4" s="91">
        <v>0</v>
      </c>
    </row>
    <row r="5" spans="2:18" ht="66">
      <c r="B5" s="94">
        <v>2</v>
      </c>
      <c r="C5" s="89" t="s">
        <v>106</v>
      </c>
      <c r="D5" s="90">
        <f>DATE(1968,10,15)</f>
        <v>25126</v>
      </c>
      <c r="E5" s="86">
        <v>10.5</v>
      </c>
      <c r="F5" s="86">
        <v>9.4499999999999993</v>
      </c>
      <c r="G5" s="86">
        <v>1.05</v>
      </c>
      <c r="H5" s="90">
        <f t="shared" ref="H5:H15" si="1">EDATE(D5,144)</f>
        <v>29509</v>
      </c>
      <c r="I5" s="90">
        <f t="shared" ref="I5:I15" si="2">EDATE(D5,420)</f>
        <v>37909</v>
      </c>
      <c r="J5" s="83">
        <f t="shared" si="0"/>
        <v>0</v>
      </c>
      <c r="K5" s="91">
        <v>0</v>
      </c>
      <c r="L5" s="91">
        <v>0</v>
      </c>
      <c r="M5" s="91">
        <v>0</v>
      </c>
      <c r="N5" s="91">
        <v>0</v>
      </c>
      <c r="O5" s="91">
        <v>0</v>
      </c>
      <c r="P5" s="91">
        <v>0</v>
      </c>
      <c r="Q5" s="91">
        <v>0</v>
      </c>
      <c r="R5" s="91">
        <v>0</v>
      </c>
    </row>
    <row r="6" spans="2:18" ht="49.5">
      <c r="B6" s="94">
        <v>3</v>
      </c>
      <c r="C6" s="89" t="s">
        <v>107</v>
      </c>
      <c r="D6" s="90">
        <f>DATE(1970,3,15)</f>
        <v>25642</v>
      </c>
      <c r="E6" s="86">
        <v>218.8</v>
      </c>
      <c r="F6" s="86">
        <v>196.92</v>
      </c>
      <c r="G6" s="86">
        <v>21.88</v>
      </c>
      <c r="H6" s="90">
        <f t="shared" si="1"/>
        <v>30025</v>
      </c>
      <c r="I6" s="90">
        <f t="shared" si="2"/>
        <v>38426</v>
      </c>
      <c r="J6" s="83">
        <f t="shared" si="0"/>
        <v>0</v>
      </c>
      <c r="K6" s="91">
        <v>0</v>
      </c>
      <c r="L6" s="91">
        <v>0</v>
      </c>
      <c r="M6" s="91">
        <v>0</v>
      </c>
      <c r="N6" s="91">
        <v>0</v>
      </c>
      <c r="O6" s="91">
        <v>0</v>
      </c>
      <c r="P6" s="91">
        <v>0</v>
      </c>
      <c r="Q6" s="91">
        <v>0</v>
      </c>
      <c r="R6" s="91">
        <v>0</v>
      </c>
    </row>
    <row r="7" spans="2:18" ht="66">
      <c r="B7" s="94">
        <v>4</v>
      </c>
      <c r="C7" s="89" t="s">
        <v>108</v>
      </c>
      <c r="D7" s="90">
        <f>DATE(1978,4,15)</f>
        <v>28595</v>
      </c>
      <c r="E7" s="86">
        <v>170.69</v>
      </c>
      <c r="F7" s="86">
        <v>133.15</v>
      </c>
      <c r="G7" s="86">
        <v>37.54</v>
      </c>
      <c r="H7" s="90">
        <f t="shared" si="1"/>
        <v>32978</v>
      </c>
      <c r="I7" s="90">
        <f t="shared" si="2"/>
        <v>41379</v>
      </c>
      <c r="J7" s="83">
        <f ca="1">K7*290/365</f>
        <v>1.0545397826314775</v>
      </c>
      <c r="K7" s="91">
        <f ca="1">$E$7*((100%-($E$23*12)-10%)/23)</f>
        <v>1.327265588484446</v>
      </c>
      <c r="L7" s="91">
        <f ca="1">$E$7*((100%-($E$23*12)-10%)/23)</f>
        <v>1.327265588484446</v>
      </c>
      <c r="M7" s="91">
        <f ca="1">$E$7*((100%-($E$23*12)-10%)/23)*(1/12)</f>
        <v>0.11060546570703716</v>
      </c>
      <c r="N7" s="91">
        <v>0</v>
      </c>
      <c r="O7" s="91">
        <v>0</v>
      </c>
      <c r="P7" s="91">
        <v>0</v>
      </c>
      <c r="Q7" s="91">
        <v>0</v>
      </c>
      <c r="R7" s="91">
        <v>0</v>
      </c>
    </row>
    <row r="8" spans="2:18" ht="115.5">
      <c r="B8" s="94">
        <v>5</v>
      </c>
      <c r="C8" s="89" t="s">
        <v>109</v>
      </c>
      <c r="D8" s="90">
        <f>DATE(1979,2,15)</f>
        <v>28901</v>
      </c>
      <c r="E8" s="86">
        <v>36.78</v>
      </c>
      <c r="F8" s="86">
        <v>28.69</v>
      </c>
      <c r="G8" s="86">
        <v>8.09</v>
      </c>
      <c r="H8" s="90">
        <f t="shared" si="1"/>
        <v>33284</v>
      </c>
      <c r="I8" s="90">
        <f t="shared" si="2"/>
        <v>41685</v>
      </c>
      <c r="J8" s="83">
        <f t="shared" ref="J8:J9" ca="1" si="3">K8*290/365</f>
        <v>0.22723049507988602</v>
      </c>
      <c r="K8" s="91">
        <f ca="1">$E$8*((100%-($E$23*12)-10%)/23)</f>
        <v>0.28599700242813242</v>
      </c>
      <c r="L8" s="91">
        <f ca="1">$E$8*((100%-($E$23*12)-10%)/23)</f>
        <v>0.28599700242813242</v>
      </c>
      <c r="M8" s="91">
        <f ca="1">$E$8*((100%-($E$23*12)-10%)/23)*(11/12)</f>
        <v>0.26216391889245472</v>
      </c>
      <c r="N8" s="91">
        <v>0</v>
      </c>
      <c r="O8" s="86">
        <v>0</v>
      </c>
      <c r="P8" s="86">
        <v>0</v>
      </c>
      <c r="Q8" s="86">
        <v>0</v>
      </c>
      <c r="R8" s="86">
        <v>0</v>
      </c>
    </row>
    <row r="9" spans="2:18" ht="82.5">
      <c r="B9" s="94">
        <v>6</v>
      </c>
      <c r="C9" s="89" t="s">
        <v>110</v>
      </c>
      <c r="D9" s="90">
        <f>DATE(1982,8,15)</f>
        <v>30178</v>
      </c>
      <c r="E9" s="86">
        <v>43.49</v>
      </c>
      <c r="F9" s="86">
        <v>29.58</v>
      </c>
      <c r="G9" s="86">
        <v>13.91</v>
      </c>
      <c r="H9" s="90">
        <f t="shared" si="1"/>
        <v>34561</v>
      </c>
      <c r="I9" s="90">
        <f t="shared" si="2"/>
        <v>42962</v>
      </c>
      <c r="J9" s="83">
        <f t="shared" ca="1" si="3"/>
        <v>0.26868554189842969</v>
      </c>
      <c r="K9" s="91">
        <f t="shared" ref="K9:P9" ca="1" si="4">$E$9*((100%-($E$23*12)-10%)/23)</f>
        <v>0.3381731820445753</v>
      </c>
      <c r="L9" s="91">
        <f t="shared" ca="1" si="4"/>
        <v>0.3381731820445753</v>
      </c>
      <c r="M9" s="91">
        <f t="shared" ca="1" si="4"/>
        <v>0.3381731820445753</v>
      </c>
      <c r="N9" s="91">
        <f t="shared" ca="1" si="4"/>
        <v>0.3381731820445753</v>
      </c>
      <c r="O9" s="91">
        <f t="shared" ca="1" si="4"/>
        <v>0.3381731820445753</v>
      </c>
      <c r="P9" s="91">
        <f t="shared" ca="1" si="4"/>
        <v>0.3381731820445753</v>
      </c>
      <c r="Q9" s="91">
        <f ca="1">$E$9*((100%-($E$23*12)-10%)/23)*(4/12)</f>
        <v>0.11272439401485843</v>
      </c>
      <c r="R9" s="86">
        <v>0</v>
      </c>
    </row>
    <row r="10" spans="2:18" ht="99">
      <c r="B10" s="94">
        <v>7</v>
      </c>
      <c r="C10" s="89" t="s">
        <v>111</v>
      </c>
      <c r="D10" s="90">
        <f>DATE(1985,9,15)</f>
        <v>31305</v>
      </c>
      <c r="E10" s="86">
        <v>65.97</v>
      </c>
      <c r="F10" s="86">
        <v>39.92</v>
      </c>
      <c r="G10" s="86">
        <v>26.05</v>
      </c>
      <c r="H10" s="90">
        <f t="shared" si="1"/>
        <v>35688</v>
      </c>
      <c r="I10" s="90">
        <f t="shared" si="2"/>
        <v>44089</v>
      </c>
      <c r="J10" s="83">
        <f ca="1">K10*290/365</f>
        <v>0.40756921588961614</v>
      </c>
      <c r="K10" s="91">
        <f t="shared" ref="K10:R10" ca="1" si="5">$E$10*((100%-($E$23*12)-10%)/23)</f>
        <v>0.51297504758520651</v>
      </c>
      <c r="L10" s="91">
        <f t="shared" ca="1" si="5"/>
        <v>0.51297504758520651</v>
      </c>
      <c r="M10" s="91">
        <f t="shared" ca="1" si="5"/>
        <v>0.51297504758520651</v>
      </c>
      <c r="N10" s="91">
        <f t="shared" ca="1" si="5"/>
        <v>0.51297504758520651</v>
      </c>
      <c r="O10" s="91">
        <f t="shared" ca="1" si="5"/>
        <v>0.51297504758520651</v>
      </c>
      <c r="P10" s="91">
        <f t="shared" ca="1" si="5"/>
        <v>0.51297504758520651</v>
      </c>
      <c r="Q10" s="91">
        <f t="shared" ca="1" si="5"/>
        <v>0.51297504758520651</v>
      </c>
      <c r="R10" s="91">
        <f t="shared" ca="1" si="5"/>
        <v>0.51297504758520651</v>
      </c>
    </row>
    <row r="11" spans="2:18" ht="99">
      <c r="B11" s="94">
        <v>8</v>
      </c>
      <c r="C11" s="89" t="s">
        <v>112</v>
      </c>
      <c r="D11" s="90">
        <f>DATE(1990,10,15)</f>
        <v>33161</v>
      </c>
      <c r="E11" s="86">
        <v>55.55</v>
      </c>
      <c r="F11" s="86">
        <v>26.67</v>
      </c>
      <c r="G11" s="86">
        <v>28.88</v>
      </c>
      <c r="H11" s="90">
        <f t="shared" si="1"/>
        <v>37544</v>
      </c>
      <c r="I11" s="90">
        <f t="shared" si="2"/>
        <v>45945</v>
      </c>
      <c r="J11" s="83">
        <f ca="1">K11*290/365</f>
        <v>0.34319342038302525</v>
      </c>
      <c r="K11" s="91">
        <f t="shared" ref="K11:R11" ca="1" si="6">$E$11*((100%-($E$23*12)-10%)/23)</f>
        <v>0.4319503394476007</v>
      </c>
      <c r="L11" s="91">
        <f t="shared" ca="1" si="6"/>
        <v>0.4319503394476007</v>
      </c>
      <c r="M11" s="91">
        <f t="shared" ca="1" si="6"/>
        <v>0.4319503394476007</v>
      </c>
      <c r="N11" s="91">
        <f t="shared" ca="1" si="6"/>
        <v>0.4319503394476007</v>
      </c>
      <c r="O11" s="91">
        <f t="shared" ca="1" si="6"/>
        <v>0.4319503394476007</v>
      </c>
      <c r="P11" s="91">
        <f t="shared" ca="1" si="6"/>
        <v>0.4319503394476007</v>
      </c>
      <c r="Q11" s="91">
        <f t="shared" ca="1" si="6"/>
        <v>0.4319503394476007</v>
      </c>
      <c r="R11" s="91">
        <f t="shared" ca="1" si="6"/>
        <v>0.4319503394476007</v>
      </c>
    </row>
    <row r="12" spans="2:18" ht="49.5">
      <c r="B12" s="94">
        <v>9</v>
      </c>
      <c r="C12" s="89" t="s">
        <v>113</v>
      </c>
      <c r="D12" s="90">
        <f>DATE(1998,12,15)</f>
        <v>36144</v>
      </c>
      <c r="E12" s="86">
        <v>41.9</v>
      </c>
      <c r="F12" s="86">
        <v>11.73</v>
      </c>
      <c r="G12" s="86">
        <v>30.17</v>
      </c>
      <c r="H12" s="90">
        <f t="shared" si="1"/>
        <v>40527</v>
      </c>
      <c r="I12" s="90">
        <f t="shared" si="2"/>
        <v>48928</v>
      </c>
      <c r="J12" s="83">
        <f t="shared" ref="J12:J15" ca="1" si="7">K12*290/365</f>
        <v>0.25886236388926659</v>
      </c>
      <c r="K12" s="91">
        <f t="shared" ref="K12:R12" ca="1" si="8">$E$12*((100%-($E$23*12)-10%)/23)</f>
        <v>0.32580952696407689</v>
      </c>
      <c r="L12" s="91">
        <f t="shared" ca="1" si="8"/>
        <v>0.32580952696407689</v>
      </c>
      <c r="M12" s="91">
        <f t="shared" ca="1" si="8"/>
        <v>0.32580952696407689</v>
      </c>
      <c r="N12" s="91">
        <f t="shared" ca="1" si="8"/>
        <v>0.32580952696407689</v>
      </c>
      <c r="O12" s="91">
        <f t="shared" ca="1" si="8"/>
        <v>0.32580952696407689</v>
      </c>
      <c r="P12" s="91">
        <f t="shared" ca="1" si="8"/>
        <v>0.32580952696407689</v>
      </c>
      <c r="Q12" s="91">
        <f t="shared" ca="1" si="8"/>
        <v>0.32580952696407689</v>
      </c>
      <c r="R12" s="91">
        <f t="shared" ca="1" si="8"/>
        <v>0.32580952696407689</v>
      </c>
    </row>
    <row r="13" spans="2:18" ht="66">
      <c r="B13" s="94">
        <v>10</v>
      </c>
      <c r="C13" s="89" t="s">
        <v>115</v>
      </c>
      <c r="D13" s="90">
        <f>DATE(1999,6,15)</f>
        <v>36326</v>
      </c>
      <c r="E13" s="86">
        <v>68.930000000000007</v>
      </c>
      <c r="F13" s="86">
        <v>17.579999999999998</v>
      </c>
      <c r="G13" s="86">
        <v>51.35</v>
      </c>
      <c r="H13" s="90">
        <f t="shared" si="1"/>
        <v>40709</v>
      </c>
      <c r="I13" s="90">
        <f t="shared" si="2"/>
        <v>49110</v>
      </c>
      <c r="J13" s="83">
        <f ca="1">$E$23*$E$13*290/365</f>
        <v>3.2912478551534012</v>
      </c>
      <c r="K13" s="91">
        <f ca="1">$E$23*$E$13*(2/12)</f>
        <v>0.69040544087988009</v>
      </c>
      <c r="L13" s="91">
        <f t="shared" ref="L13:R13" ca="1" si="9">$E$13*((100%-($E$23*12)-10%)/23)</f>
        <v>0.53599166333254944</v>
      </c>
      <c r="M13" s="91">
        <f t="shared" ca="1" si="9"/>
        <v>0.53599166333254944</v>
      </c>
      <c r="N13" s="91">
        <f t="shared" ca="1" si="9"/>
        <v>0.53599166333254944</v>
      </c>
      <c r="O13" s="91">
        <f t="shared" ca="1" si="9"/>
        <v>0.53599166333254944</v>
      </c>
      <c r="P13" s="91">
        <f t="shared" ca="1" si="9"/>
        <v>0.53599166333254944</v>
      </c>
      <c r="Q13" s="91">
        <f t="shared" ca="1" si="9"/>
        <v>0.53599166333254944</v>
      </c>
      <c r="R13" s="91">
        <f t="shared" ca="1" si="9"/>
        <v>0.53599166333254944</v>
      </c>
    </row>
    <row r="14" spans="2:18" ht="99">
      <c r="B14" s="94">
        <v>11</v>
      </c>
      <c r="C14" s="89" t="s">
        <v>117</v>
      </c>
      <c r="D14" s="90">
        <f>DATE(2006,3,15)</f>
        <v>38791</v>
      </c>
      <c r="E14" s="86">
        <v>127.18</v>
      </c>
      <c r="F14" s="86">
        <v>13.36</v>
      </c>
      <c r="G14" s="86">
        <v>113.82</v>
      </c>
      <c r="H14" s="90">
        <f t="shared" si="1"/>
        <v>43174</v>
      </c>
      <c r="I14" s="90">
        <f t="shared" si="2"/>
        <v>51575</v>
      </c>
      <c r="J14" s="83">
        <f t="shared" ref="J14" ca="1" si="10">K14*290/365</f>
        <v>6.0725504456464465</v>
      </c>
      <c r="K14" s="91">
        <f t="shared" ref="K14:Q14" ca="1" si="11">$E$14*$E$23</f>
        <v>7.6430376298653551</v>
      </c>
      <c r="L14" s="91">
        <f t="shared" ca="1" si="11"/>
        <v>7.6430376298653551</v>
      </c>
      <c r="M14" s="91">
        <f t="shared" ca="1" si="11"/>
        <v>7.6430376298653551</v>
      </c>
      <c r="N14" s="91">
        <f t="shared" ca="1" si="11"/>
        <v>7.6430376298653551</v>
      </c>
      <c r="O14" s="91">
        <f t="shared" ca="1" si="11"/>
        <v>7.6430376298653551</v>
      </c>
      <c r="P14" s="91">
        <f t="shared" ca="1" si="11"/>
        <v>7.6430376298653551</v>
      </c>
      <c r="Q14" s="91">
        <f t="shared" ca="1" si="11"/>
        <v>7.6430376298653551</v>
      </c>
      <c r="R14" s="91">
        <f ca="1">$E$14*((100%-($E$23*12)-10%)/23)</f>
        <v>0.98893688876590213</v>
      </c>
    </row>
    <row r="15" spans="2:18" ht="148.5">
      <c r="B15" s="94">
        <v>12</v>
      </c>
      <c r="C15" s="89" t="s">
        <v>119</v>
      </c>
      <c r="D15" s="90">
        <f>DATE(2010,7,15)</f>
        <v>40374</v>
      </c>
      <c r="E15" s="86">
        <v>1093.49</v>
      </c>
      <c r="F15" s="86">
        <v>0</v>
      </c>
      <c r="G15" s="86">
        <v>1093.49</v>
      </c>
      <c r="H15" s="90">
        <f t="shared" si="1"/>
        <v>44757</v>
      </c>
      <c r="I15" s="90">
        <f t="shared" si="2"/>
        <v>53158</v>
      </c>
      <c r="J15" s="83">
        <f t="shared" ca="1" si="7"/>
        <v>52.211614930098534</v>
      </c>
      <c r="K15" s="91">
        <f t="shared" ref="K15:R15" ca="1" si="12">$E$15*$E$23</f>
        <v>65.714618791330921</v>
      </c>
      <c r="L15" s="91">
        <f t="shared" ca="1" si="12"/>
        <v>65.714618791330921</v>
      </c>
      <c r="M15" s="91">
        <f t="shared" ca="1" si="12"/>
        <v>65.714618791330921</v>
      </c>
      <c r="N15" s="91">
        <f t="shared" ca="1" si="12"/>
        <v>65.714618791330921</v>
      </c>
      <c r="O15" s="91">
        <f t="shared" ca="1" si="12"/>
        <v>65.714618791330921</v>
      </c>
      <c r="P15" s="91">
        <f t="shared" ca="1" si="12"/>
        <v>65.714618791330921</v>
      </c>
      <c r="Q15" s="91">
        <f t="shared" ca="1" si="12"/>
        <v>65.714618791330921</v>
      </c>
      <c r="R15" s="91">
        <f t="shared" ca="1" si="12"/>
        <v>65.714618791330921</v>
      </c>
    </row>
    <row r="16" spans="2:18" ht="16.5">
      <c r="B16" s="166" t="s">
        <v>127</v>
      </c>
      <c r="C16" s="167"/>
      <c r="D16" s="168"/>
      <c r="E16" s="96">
        <f>SUM(E4:E15)</f>
        <v>1954.38</v>
      </c>
      <c r="F16" s="96">
        <f>SUM(F4:F15)</f>
        <v>526.04000000000008</v>
      </c>
      <c r="G16" s="96">
        <f>SUM(G4:G15)</f>
        <v>1428.3400000000001</v>
      </c>
      <c r="H16" s="87"/>
      <c r="I16" s="88"/>
      <c r="J16" s="95">
        <f t="shared" ref="J16" ca="1" si="13">SUM(J4:J15)</f>
        <v>64.135494050670076</v>
      </c>
      <c r="K16" s="95">
        <f t="shared" ref="K16:R16" ca="1" si="14">SUM(K4:K15)</f>
        <v>77.270232549030197</v>
      </c>
      <c r="L16" s="95">
        <f t="shared" ca="1" si="14"/>
        <v>77.115818771482864</v>
      </c>
      <c r="M16" s="95">
        <f t="shared" ca="1" si="14"/>
        <v>75.875325565169774</v>
      </c>
      <c r="N16" s="95">
        <f t="shared" ca="1" si="14"/>
        <v>75.502556180570281</v>
      </c>
      <c r="O16" s="95">
        <f t="shared" ca="1" si="14"/>
        <v>75.502556180570281</v>
      </c>
      <c r="P16" s="95">
        <f t="shared" ca="1" si="14"/>
        <v>75.502556180570281</v>
      </c>
      <c r="Q16" s="95">
        <f t="shared" ca="1" si="14"/>
        <v>75.277107392540572</v>
      </c>
      <c r="R16" s="95">
        <f t="shared" ca="1" si="14"/>
        <v>68.510282257426255</v>
      </c>
    </row>
    <row r="17" spans="2:18">
      <c r="B17" s="162" t="s">
        <v>121</v>
      </c>
      <c r="C17" s="163"/>
      <c r="D17" s="163"/>
      <c r="E17" s="163"/>
      <c r="F17" s="163"/>
      <c r="G17" s="164"/>
      <c r="J17" s="95">
        <f ca="1">J16/100</f>
        <v>0.64135494050670072</v>
      </c>
      <c r="K17" s="95">
        <f ca="1">K16/100</f>
        <v>0.77270232549030193</v>
      </c>
      <c r="L17" s="95">
        <f t="shared" ref="L17:R17" ca="1" si="15">L16/100</f>
        <v>0.77115818771482869</v>
      </c>
      <c r="M17" s="95">
        <f t="shared" ca="1" si="15"/>
        <v>0.75875325565169771</v>
      </c>
      <c r="N17" s="95">
        <f t="shared" ca="1" si="15"/>
        <v>0.75502556180570279</v>
      </c>
      <c r="O17" s="95">
        <f t="shared" ca="1" si="15"/>
        <v>0.75502556180570279</v>
      </c>
      <c r="P17" s="95">
        <f t="shared" ca="1" si="15"/>
        <v>0.75502556180570279</v>
      </c>
      <c r="Q17" s="95">
        <f t="shared" ca="1" si="15"/>
        <v>0.75277107392540576</v>
      </c>
      <c r="R17" s="95">
        <f t="shared" ca="1" si="15"/>
        <v>0.68510282257426258</v>
      </c>
    </row>
    <row r="18" spans="2:18">
      <c r="C18" s="113"/>
      <c r="D18" s="113"/>
      <c r="J18" s="106"/>
    </row>
    <row r="19" spans="2:18" ht="15" customHeight="1">
      <c r="B19" s="165" t="s">
        <v>122</v>
      </c>
      <c r="C19" s="165"/>
      <c r="D19" s="165"/>
      <c r="E19" s="165"/>
    </row>
    <row r="20" spans="2:18">
      <c r="B20" s="107" t="s">
        <v>0</v>
      </c>
      <c r="C20" s="107" t="s">
        <v>123</v>
      </c>
      <c r="D20" s="107" t="s">
        <v>124</v>
      </c>
      <c r="E20" s="107" t="s">
        <v>125</v>
      </c>
    </row>
    <row r="21" spans="2:18" ht="66">
      <c r="B21" s="87">
        <v>1</v>
      </c>
      <c r="C21" s="92" t="s">
        <v>116</v>
      </c>
      <c r="D21" s="87" t="s">
        <v>126</v>
      </c>
      <c r="E21" s="86">
        <v>0.72</v>
      </c>
    </row>
    <row r="22" spans="2:18" ht="115.5">
      <c r="B22" s="87">
        <v>2</v>
      </c>
      <c r="C22" s="92" t="s">
        <v>118</v>
      </c>
      <c r="D22" s="87" t="s">
        <v>126</v>
      </c>
      <c r="E22" s="86">
        <f ca="1">G16/100-SUM(K17:M17)</f>
        <v>11.980786231143174</v>
      </c>
    </row>
    <row r="23" spans="2:18" ht="33">
      <c r="B23" s="87">
        <v>3</v>
      </c>
      <c r="C23" s="92" t="s">
        <v>114</v>
      </c>
      <c r="D23" s="87" t="s">
        <v>33</v>
      </c>
      <c r="E23" s="93">
        <f ca="1">E21/E22</f>
        <v>6.0096222911348911E-2</v>
      </c>
    </row>
    <row r="26" spans="2:18">
      <c r="D26" s="114"/>
    </row>
    <row r="27" spans="2:18">
      <c r="D27" s="114"/>
    </row>
    <row r="28" spans="2:18">
      <c r="D28" s="114"/>
    </row>
  </sheetData>
  <mergeCells count="5">
    <mergeCell ref="F2:G2"/>
    <mergeCell ref="B17:G17"/>
    <mergeCell ref="B19:E19"/>
    <mergeCell ref="B16:D16"/>
    <mergeCell ref="B1:R1"/>
  </mergeCells>
  <pageMargins left="0.7" right="0.7" top="0.75" bottom="0.75" header="0.3" footer="0.3"/>
  <pageSetup paperSize="258" scale="44" orientation="landscape" r:id="rId1"/>
</worksheet>
</file>

<file path=xl/worksheets/sheet6.xml><?xml version="1.0" encoding="utf-8"?>
<worksheet xmlns="http://schemas.openxmlformats.org/spreadsheetml/2006/main" xmlns:r="http://schemas.openxmlformats.org/officeDocument/2006/relationships">
  <sheetPr>
    <tabColor theme="5"/>
  </sheetPr>
  <dimension ref="B3:G6"/>
  <sheetViews>
    <sheetView workbookViewId="0">
      <selection activeCell="E11" sqref="E11"/>
    </sheetView>
  </sheetViews>
  <sheetFormatPr defaultColWidth="9.140625" defaultRowHeight="15"/>
  <cols>
    <col min="1" max="1" width="9.140625" style="100"/>
    <col min="2" max="2" width="27.7109375" style="100" customWidth="1"/>
    <col min="3" max="7" width="13.42578125" style="100" customWidth="1"/>
    <col min="8" max="16384" width="9.140625" style="100"/>
  </cols>
  <sheetData>
    <row r="3" spans="2:7">
      <c r="B3" s="101" t="s">
        <v>5</v>
      </c>
      <c r="C3" s="102" t="s">
        <v>95</v>
      </c>
      <c r="D3" s="102" t="s">
        <v>61</v>
      </c>
      <c r="E3" s="102" t="s">
        <v>62</v>
      </c>
      <c r="F3" s="102" t="s">
        <v>63</v>
      </c>
      <c r="G3" s="102" t="s">
        <v>64</v>
      </c>
    </row>
    <row r="4" spans="2:7" ht="16.5">
      <c r="B4" s="103" t="s">
        <v>128</v>
      </c>
      <c r="C4" s="104">
        <f>5800026/10^7</f>
        <v>0.58000260000000003</v>
      </c>
      <c r="D4" s="104">
        <f>34/100</f>
        <v>0.34</v>
      </c>
      <c r="E4" s="104">
        <f>3400000/10^7</f>
        <v>0.34</v>
      </c>
      <c r="F4" s="104">
        <f>18/100</f>
        <v>0.18</v>
      </c>
      <c r="G4" s="104">
        <f>4400000/10^7</f>
        <v>0.44</v>
      </c>
    </row>
    <row r="5" spans="2:7" ht="33">
      <c r="B5" s="103" t="s">
        <v>129</v>
      </c>
      <c r="C5" s="104"/>
      <c r="D5" s="104"/>
      <c r="E5" s="104">
        <f>2527560/10^7</f>
        <v>0.25275599999999998</v>
      </c>
      <c r="F5" s="104">
        <f>90.97423/100</f>
        <v>0.9097423</v>
      </c>
      <c r="G5" s="104">
        <f>13483835/10^7</f>
        <v>1.3483835</v>
      </c>
    </row>
    <row r="6" spans="2:7">
      <c r="B6" s="101" t="s">
        <v>130</v>
      </c>
      <c r="C6" s="105">
        <f>SUM(C4:C5)</f>
        <v>0.58000260000000003</v>
      </c>
      <c r="D6" s="105">
        <f>SUM(D4:D5)</f>
        <v>0.34</v>
      </c>
      <c r="E6" s="105">
        <f>SUM(E4:E5)</f>
        <v>0.59275600000000006</v>
      </c>
      <c r="F6" s="105">
        <f>SUM(F4:F5)</f>
        <v>1.0897422999999999</v>
      </c>
      <c r="G6" s="105">
        <f>SUM(G4:G5)</f>
        <v>1.7883834999999999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sheetPr>
    <tabColor theme="5"/>
  </sheetPr>
  <dimension ref="A1:F24"/>
  <sheetViews>
    <sheetView view="pageBreakPreview" zoomScale="60" zoomScaleNormal="100" workbookViewId="0">
      <selection activeCell="M22" sqref="M22"/>
    </sheetView>
  </sheetViews>
  <sheetFormatPr defaultColWidth="8.85546875" defaultRowHeight="12.75"/>
  <cols>
    <col min="1" max="1" width="33" customWidth="1"/>
    <col min="2" max="2" width="16.140625" bestFit="1" customWidth="1"/>
    <col min="3" max="3" width="9" bestFit="1" customWidth="1"/>
    <col min="4" max="4" width="10" bestFit="1" customWidth="1"/>
    <col min="5" max="5" width="15" bestFit="1" customWidth="1"/>
    <col min="6" max="6" width="9" bestFit="1" customWidth="1"/>
  </cols>
  <sheetData>
    <row r="1" spans="1:6" ht="15.75">
      <c r="A1" s="172" t="s">
        <v>94</v>
      </c>
      <c r="B1" s="172"/>
      <c r="C1" s="172"/>
      <c r="D1" s="172"/>
      <c r="E1" s="172"/>
      <c r="F1" s="172"/>
    </row>
    <row r="2" spans="1:6" ht="15.75">
      <c r="A2" s="61" t="s">
        <v>76</v>
      </c>
      <c r="B2" s="62"/>
      <c r="C2" s="62"/>
      <c r="D2" s="62"/>
      <c r="E2" s="61" t="s">
        <v>85</v>
      </c>
      <c r="F2" s="62"/>
    </row>
    <row r="3" spans="1:6" ht="15">
      <c r="A3" s="63" t="s">
        <v>58</v>
      </c>
      <c r="B3" s="63">
        <v>5700000000</v>
      </c>
      <c r="C3" s="63"/>
      <c r="D3" s="62"/>
      <c r="E3" s="64" t="s">
        <v>86</v>
      </c>
      <c r="F3" s="64"/>
    </row>
    <row r="4" spans="1:6" s="56" customFormat="1" ht="15">
      <c r="A4" s="65" t="s">
        <v>77</v>
      </c>
      <c r="B4" s="63">
        <f>271400000</f>
        <v>271400000</v>
      </c>
      <c r="C4" s="66">
        <f>B4/B3</f>
        <v>4.7614035087719296E-2</v>
      </c>
      <c r="D4" s="62"/>
      <c r="E4" s="64" t="s">
        <v>62</v>
      </c>
      <c r="F4" s="64">
        <f>0.827816</f>
        <v>0.827816</v>
      </c>
    </row>
    <row r="5" spans="1:6" ht="15">
      <c r="A5" s="63" t="s">
        <v>78</v>
      </c>
      <c r="B5" s="63">
        <f>271400000*2</f>
        <v>542800000</v>
      </c>
      <c r="C5" s="66">
        <f>B5/B3</f>
        <v>9.5228070175438592E-2</v>
      </c>
      <c r="D5" s="62"/>
      <c r="E5" s="64" t="s">
        <v>63</v>
      </c>
      <c r="F5" s="64">
        <f>0.869207+0.912667</f>
        <v>1.781874</v>
      </c>
    </row>
    <row r="6" spans="1:6" ht="15">
      <c r="A6" s="63"/>
      <c r="B6" s="63"/>
      <c r="C6" s="63"/>
      <c r="D6" s="62"/>
      <c r="E6" s="64" t="s">
        <v>64</v>
      </c>
      <c r="F6" s="64">
        <f>0.958301+1.006216</f>
        <v>1.9645169999999998</v>
      </c>
    </row>
    <row r="7" spans="1:6" ht="30">
      <c r="A7" s="65" t="s">
        <v>79</v>
      </c>
      <c r="B7" s="67" t="e">
        <f>#REF!+#REF!</f>
        <v>#REF!</v>
      </c>
      <c r="C7" s="63"/>
      <c r="D7" s="62"/>
      <c r="E7" s="64" t="s">
        <v>71</v>
      </c>
      <c r="F7" s="64">
        <f>1.056526+1.109353</f>
        <v>2.1658790000000003</v>
      </c>
    </row>
    <row r="8" spans="1:6" ht="15">
      <c r="A8" s="63"/>
      <c r="B8" s="63"/>
      <c r="C8" s="63"/>
      <c r="D8" s="62"/>
      <c r="E8" s="64" t="s">
        <v>72</v>
      </c>
      <c r="F8" s="64">
        <f>1.16482+1.223061</f>
        <v>2.3878810000000001</v>
      </c>
    </row>
    <row r="9" spans="1:6" ht="15">
      <c r="A9" s="63" t="s">
        <v>80</v>
      </c>
      <c r="B9" s="67"/>
      <c r="C9" s="63"/>
      <c r="D9" s="62"/>
      <c r="E9" s="64" t="s">
        <v>73</v>
      </c>
      <c r="F9" s="64">
        <f>1.284214+1.348425</f>
        <v>2.6326390000000002</v>
      </c>
    </row>
    <row r="10" spans="1:6" ht="15">
      <c r="A10" s="63" t="s">
        <v>81</v>
      </c>
      <c r="B10" s="67" t="e">
        <f>B7*C4</f>
        <v>#REF!</v>
      </c>
      <c r="C10" s="63"/>
      <c r="D10" s="62"/>
      <c r="E10" s="64" t="s">
        <v>74</v>
      </c>
      <c r="F10" s="64">
        <f>1.415846+1.486639</f>
        <v>2.902485</v>
      </c>
    </row>
    <row r="11" spans="1:6" ht="15">
      <c r="A11" s="63" t="s">
        <v>82</v>
      </c>
      <c r="B11" s="67" t="e">
        <f>B7*C5</f>
        <v>#REF!</v>
      </c>
      <c r="C11" s="63"/>
      <c r="D11" s="62"/>
      <c r="E11" s="64" t="s">
        <v>75</v>
      </c>
      <c r="F11" s="64">
        <f>1.560971+1.639019</f>
        <v>3.1999900000000001</v>
      </c>
    </row>
    <row r="12" spans="1:6" ht="15">
      <c r="A12" s="63" t="s">
        <v>83</v>
      </c>
      <c r="B12" s="67" t="e">
        <f>B7*C5</f>
        <v>#REF!</v>
      </c>
      <c r="C12" s="63"/>
      <c r="D12" s="62"/>
      <c r="E12" s="64"/>
      <c r="F12" s="64"/>
    </row>
    <row r="13" spans="1:6" ht="15">
      <c r="A13" s="63" t="s">
        <v>84</v>
      </c>
      <c r="B13" s="67" t="e">
        <f>B7*C5</f>
        <v>#REF!</v>
      </c>
      <c r="C13" s="63"/>
      <c r="D13" s="62"/>
      <c r="E13" s="64"/>
      <c r="F13" s="64"/>
    </row>
    <row r="14" spans="1:6" ht="15">
      <c r="A14" s="62"/>
      <c r="B14" s="62"/>
      <c r="C14" s="62"/>
      <c r="D14" s="62"/>
      <c r="E14" s="68"/>
      <c r="F14" s="69"/>
    </row>
    <row r="15" spans="1:6" ht="15">
      <c r="A15" s="62"/>
      <c r="B15" s="62"/>
      <c r="C15" s="62"/>
      <c r="D15" s="62"/>
      <c r="E15" s="62"/>
      <c r="F15" s="62"/>
    </row>
    <row r="16" spans="1:6" ht="15">
      <c r="A16" s="62"/>
      <c r="B16" s="62"/>
      <c r="C16" s="62"/>
      <c r="D16" s="62"/>
      <c r="E16" s="62"/>
      <c r="F16" s="62"/>
    </row>
    <row r="17" spans="1:6" ht="15">
      <c r="A17" s="62"/>
      <c r="B17" s="62"/>
      <c r="C17" s="62"/>
      <c r="D17" s="62"/>
      <c r="E17" s="62"/>
      <c r="F17" s="62"/>
    </row>
    <row r="18" spans="1:6" ht="15.75">
      <c r="A18" s="170" t="s">
        <v>90</v>
      </c>
      <c r="B18" s="171"/>
      <c r="C18" s="62"/>
      <c r="D18" s="62"/>
      <c r="E18" s="62"/>
      <c r="F18" s="62"/>
    </row>
    <row r="19" spans="1:6" ht="15">
      <c r="A19" s="63" t="s">
        <v>89</v>
      </c>
      <c r="B19" s="63">
        <v>7</v>
      </c>
      <c r="C19" s="62"/>
      <c r="D19" s="62"/>
      <c r="E19" s="62"/>
      <c r="F19" s="62"/>
    </row>
    <row r="20" spans="1:6" ht="15">
      <c r="A20" s="63" t="s">
        <v>87</v>
      </c>
      <c r="B20" s="63">
        <v>4000</v>
      </c>
      <c r="C20" s="62"/>
      <c r="D20" s="62"/>
      <c r="E20" s="62"/>
      <c r="F20" s="62"/>
    </row>
    <row r="21" spans="1:6" ht="15">
      <c r="A21" s="63" t="s">
        <v>88</v>
      </c>
      <c r="B21" s="70">
        <v>3.0000000000000001E-3</v>
      </c>
      <c r="C21" s="62"/>
      <c r="D21" s="62"/>
      <c r="E21" s="62"/>
      <c r="F21" s="62"/>
    </row>
    <row r="22" spans="1:6" ht="30">
      <c r="A22" s="71" t="s">
        <v>91</v>
      </c>
      <c r="B22" s="72">
        <f>500000/10^7</f>
        <v>0.05</v>
      </c>
      <c r="C22" s="62"/>
      <c r="D22" s="62"/>
      <c r="E22" s="62"/>
      <c r="F22" s="62"/>
    </row>
    <row r="23" spans="1:6" ht="30">
      <c r="A23" s="71" t="s">
        <v>92</v>
      </c>
      <c r="B23" s="72">
        <f>50000/10^7</f>
        <v>5.0000000000000001E-3</v>
      </c>
      <c r="C23" s="62"/>
      <c r="D23" s="62"/>
      <c r="E23" s="62"/>
      <c r="F23" s="62"/>
    </row>
    <row r="24" spans="1:6" ht="15">
      <c r="A24" s="73" t="s">
        <v>93</v>
      </c>
      <c r="B24" s="63">
        <v>0.05</v>
      </c>
      <c r="C24" s="62"/>
      <c r="D24" s="62"/>
      <c r="E24" s="62"/>
      <c r="F24" s="62"/>
    </row>
  </sheetData>
  <mergeCells count="2">
    <mergeCell ref="A18:B1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P6</vt:lpstr>
      <vt:lpstr>P7</vt:lpstr>
      <vt:lpstr>P8</vt:lpstr>
      <vt:lpstr>P9</vt:lpstr>
      <vt:lpstr>Depreciation</vt:lpstr>
      <vt:lpstr>NTI</vt:lpstr>
      <vt:lpstr>Assumptions</vt:lpstr>
      <vt:lpstr>'P8'!Print_Area</vt:lpstr>
    </vt:vector>
  </TitlesOfParts>
  <Company>PricewaterhouseCoopers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Goenka, Amit (IN - Delhi)</dc:creator>
  <cp:lastModifiedBy>Hpptcl</cp:lastModifiedBy>
  <cp:lastPrinted>2021-02-10T12:18:31Z</cp:lastPrinted>
  <dcterms:created xsi:type="dcterms:W3CDTF">2003-08-04T10:43:23Z</dcterms:created>
  <dcterms:modified xsi:type="dcterms:W3CDTF">2021-02-22T06:17:49Z</dcterms:modified>
</cp:coreProperties>
</file>